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esktop\4 квартал инвест прогрмма АО Спасскэлектросеть\"/>
    </mc:Choice>
  </mc:AlternateContent>
  <xr:revisionPtr revIDLastSave="0" documentId="13_ncr:1_{05664C14-444D-4A76-A13E-A912795B8231}" xr6:coauthVersionLast="36" xr6:coauthVersionMax="36" xr10:uidLastSave="{00000000-0000-0000-0000-000000000000}"/>
  <bookViews>
    <workbookView xWindow="0" yWindow="0" windowWidth="28800" windowHeight="11625" tabRatio="781" xr2:uid="{00000000-000D-0000-FFFF-FFFF00000000}"/>
  </bookViews>
  <sheets>
    <sheet name="Ф10" sheetId="6" r:id="rId1"/>
    <sheet name="Ф11" sheetId="7" r:id="rId2"/>
    <sheet name="Ф12" sheetId="8" r:id="rId3"/>
    <sheet name="Ф13" sheetId="9" r:id="rId4"/>
    <sheet name="Ф14" sheetId="10" r:id="rId5"/>
    <sheet name="Ф15" sheetId="11" r:id="rId6"/>
    <sheet name="Ф16" sheetId="12" r:id="rId7"/>
    <sheet name="Ф17" sheetId="13" r:id="rId8"/>
    <sheet name="Ф20" sheetId="4" state="hidden" r:id="rId9"/>
    <sheet name="Ф20 (фин. план)" sheetId="15" r:id="rId10"/>
  </sheets>
  <definedNames>
    <definedName name="TABLE" localSheetId="8">Ф20!#REF!</definedName>
    <definedName name="TABLE_2" localSheetId="8">Ф20!#REF!</definedName>
    <definedName name="_xlnm.Print_Area" localSheetId="0">Ф10!$A$1:$T$35</definedName>
    <definedName name="_xlnm.Print_Area" localSheetId="1">Ф11!$A$1:$Y$37</definedName>
    <definedName name="_xlnm.Print_Area" localSheetId="2">Ф12!$A$1:$V$37</definedName>
    <definedName name="_xlnm.Print_Area" localSheetId="3">Ф13!$A$1:$CA$39</definedName>
    <definedName name="_xlnm.Print_Area" localSheetId="5">Ф15!$A$1:$CD$36</definedName>
    <definedName name="_xlnm.Print_Area" localSheetId="6">Ф16!$A$1:$BH$36</definedName>
    <definedName name="_xlnm.Print_Area" localSheetId="7">Ф17!$A$1:$BC$38</definedName>
    <definedName name="_xlnm.Print_Area" localSheetId="8">Ф20!$A$1:$N$546</definedName>
  </definedNames>
  <calcPr calcId="191029"/>
</workbook>
</file>

<file path=xl/calcChain.xml><?xml version="1.0" encoding="utf-8"?>
<calcChain xmlns="http://schemas.openxmlformats.org/spreadsheetml/2006/main">
  <c r="F683" i="15" l="1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701" i="15"/>
  <c r="F703" i="15"/>
  <c r="F704" i="15"/>
  <c r="F705" i="15"/>
  <c r="F706" i="15"/>
  <c r="F708" i="15"/>
  <c r="F709" i="15"/>
  <c r="F710" i="15"/>
  <c r="F712" i="15"/>
  <c r="F713" i="15"/>
  <c r="F714" i="15"/>
  <c r="F715" i="15"/>
  <c r="F716" i="15"/>
  <c r="F717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646" i="15"/>
  <c r="G646" i="15"/>
  <c r="F644" i="15"/>
  <c r="G644" i="15"/>
  <c r="F645" i="15"/>
  <c r="G645" i="15"/>
  <c r="F639" i="15"/>
  <c r="G639" i="15"/>
  <c r="G637" i="15"/>
  <c r="F637" i="15"/>
  <c r="G636" i="15"/>
  <c r="F636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587" i="15"/>
  <c r="F579" i="15"/>
  <c r="F581" i="15"/>
  <c r="F583" i="15"/>
  <c r="F585" i="15"/>
  <c r="F541" i="15"/>
  <c r="F543" i="15"/>
  <c r="F545" i="15"/>
  <c r="F547" i="15"/>
  <c r="F549" i="15"/>
  <c r="F551" i="15"/>
  <c r="F553" i="15"/>
  <c r="F555" i="15"/>
  <c r="F557" i="15"/>
  <c r="F559" i="15"/>
  <c r="F561" i="15"/>
  <c r="F563" i="15"/>
  <c r="F565" i="15"/>
  <c r="F567" i="15"/>
  <c r="F569" i="15"/>
  <c r="F571" i="15"/>
  <c r="F573" i="15"/>
  <c r="F575" i="15"/>
  <c r="F577" i="15"/>
  <c r="F517" i="15"/>
  <c r="F519" i="15"/>
  <c r="F521" i="15"/>
  <c r="F523" i="15"/>
  <c r="F525" i="15"/>
  <c r="F527" i="15"/>
  <c r="F529" i="15"/>
  <c r="F531" i="15"/>
  <c r="F533" i="15"/>
  <c r="F535" i="15"/>
  <c r="F537" i="15"/>
  <c r="F539" i="15"/>
  <c r="F487" i="15"/>
  <c r="F489" i="15"/>
  <c r="F491" i="15"/>
  <c r="F493" i="15"/>
  <c r="F495" i="15"/>
  <c r="F497" i="15"/>
  <c r="F499" i="15"/>
  <c r="F501" i="15"/>
  <c r="F503" i="15"/>
  <c r="F505" i="15"/>
  <c r="F507" i="15"/>
  <c r="F509" i="15"/>
  <c r="F511" i="15"/>
  <c r="F513" i="15"/>
  <c r="F515" i="15"/>
  <c r="F485" i="15"/>
  <c r="F466" i="15"/>
  <c r="F468" i="15"/>
  <c r="F472" i="15"/>
  <c r="F474" i="15"/>
  <c r="F476" i="15"/>
  <c r="F480" i="15"/>
  <c r="F482" i="15"/>
  <c r="F422" i="15"/>
  <c r="F424" i="15"/>
  <c r="F426" i="15"/>
  <c r="F428" i="15"/>
  <c r="F430" i="15"/>
  <c r="F432" i="15"/>
  <c r="F434" i="15"/>
  <c r="F436" i="15"/>
  <c r="F438" i="15"/>
  <c r="F440" i="15"/>
  <c r="F442" i="15"/>
  <c r="F444" i="15"/>
  <c r="F446" i="15"/>
  <c r="F448" i="15"/>
  <c r="F450" i="15"/>
  <c r="F452" i="15"/>
  <c r="F454" i="15"/>
  <c r="F456" i="15"/>
  <c r="F458" i="15"/>
  <c r="F460" i="15"/>
  <c r="F462" i="15"/>
  <c r="F420" i="15"/>
  <c r="F393" i="15"/>
  <c r="F395" i="15"/>
  <c r="F397" i="15"/>
  <c r="F399" i="15"/>
  <c r="F403" i="15"/>
  <c r="F405" i="15"/>
  <c r="F407" i="15"/>
  <c r="F409" i="15"/>
  <c r="F411" i="15"/>
  <c r="F413" i="15"/>
  <c r="F415" i="15"/>
  <c r="F417" i="15"/>
  <c r="F381" i="15"/>
  <c r="F383" i="15"/>
  <c r="F385" i="15"/>
  <c r="F387" i="15"/>
  <c r="F389" i="15"/>
  <c r="F391" i="15"/>
  <c r="F337" i="15"/>
  <c r="F339" i="15"/>
  <c r="F341" i="15"/>
  <c r="F343" i="15"/>
  <c r="F345" i="15"/>
  <c r="F351" i="15"/>
  <c r="F355" i="15"/>
  <c r="F357" i="15"/>
  <c r="F363" i="15"/>
  <c r="F365" i="15"/>
  <c r="F369" i="15"/>
  <c r="G369" i="15"/>
  <c r="F315" i="15"/>
  <c r="F317" i="15"/>
  <c r="F319" i="15"/>
  <c r="F321" i="15"/>
  <c r="F323" i="15"/>
  <c r="F327" i="15"/>
  <c r="F331" i="15"/>
  <c r="F333" i="15"/>
  <c r="F335" i="15"/>
  <c r="F303" i="15"/>
  <c r="F305" i="15"/>
  <c r="F307" i="15"/>
  <c r="F309" i="15"/>
  <c r="F268" i="15"/>
  <c r="F270" i="15"/>
  <c r="F274" i="15"/>
  <c r="F278" i="15"/>
  <c r="F280" i="15"/>
  <c r="F282" i="15"/>
  <c r="F284" i="15"/>
  <c r="F286" i="15"/>
  <c r="F294" i="15"/>
  <c r="F296" i="15"/>
  <c r="F242" i="15"/>
  <c r="G242" i="15"/>
  <c r="F244" i="15"/>
  <c r="F246" i="15"/>
  <c r="F248" i="15"/>
  <c r="F250" i="15"/>
  <c r="F252" i="15"/>
  <c r="F254" i="15"/>
  <c r="F256" i="15"/>
  <c r="F258" i="15"/>
  <c r="F264" i="15"/>
  <c r="F266" i="15"/>
  <c r="F222" i="15"/>
  <c r="F224" i="15"/>
  <c r="F226" i="15"/>
  <c r="F232" i="15"/>
  <c r="F234" i="15"/>
  <c r="F236" i="15"/>
  <c r="F238" i="15"/>
  <c r="F240" i="15"/>
  <c r="F202" i="15"/>
  <c r="F204" i="15"/>
  <c r="F206" i="15"/>
  <c r="F208" i="15"/>
  <c r="F210" i="15"/>
  <c r="F214" i="15"/>
  <c r="F218" i="15"/>
  <c r="F220" i="15"/>
  <c r="F184" i="15"/>
  <c r="F186" i="15"/>
  <c r="F188" i="15"/>
  <c r="F190" i="15"/>
  <c r="F192" i="15"/>
  <c r="F194" i="15"/>
  <c r="F196" i="15"/>
  <c r="F198" i="15"/>
  <c r="F162" i="15"/>
  <c r="F164" i="15"/>
  <c r="F166" i="15"/>
  <c r="F168" i="15"/>
  <c r="F170" i="15"/>
  <c r="F174" i="15"/>
  <c r="F176" i="15"/>
  <c r="F178" i="15"/>
  <c r="F180" i="15"/>
  <c r="F182" i="15"/>
  <c r="F138" i="15"/>
  <c r="F140" i="15"/>
  <c r="F142" i="15"/>
  <c r="F146" i="15"/>
  <c r="F148" i="15"/>
  <c r="F150" i="15"/>
  <c r="F152" i="15"/>
  <c r="F154" i="15"/>
  <c r="F158" i="15"/>
  <c r="F120" i="15"/>
  <c r="G120" i="15"/>
  <c r="F124" i="15"/>
  <c r="G124" i="15"/>
  <c r="F126" i="15"/>
  <c r="G126" i="15"/>
  <c r="F130" i="15"/>
  <c r="F132" i="15"/>
  <c r="G132" i="15"/>
  <c r="F134" i="15"/>
  <c r="G134" i="15"/>
  <c r="F96" i="15"/>
  <c r="G96" i="15"/>
  <c r="F98" i="15"/>
  <c r="F100" i="15"/>
  <c r="F104" i="15"/>
  <c r="F108" i="15"/>
  <c r="G108" i="15"/>
  <c r="F110" i="15"/>
  <c r="F112" i="15"/>
  <c r="F114" i="15"/>
  <c r="F116" i="15"/>
  <c r="F82" i="15"/>
  <c r="F84" i="15"/>
  <c r="F86" i="15"/>
  <c r="F90" i="15"/>
  <c r="F80" i="15"/>
  <c r="F79" i="15"/>
  <c r="F77" i="15"/>
  <c r="F75" i="15"/>
  <c r="F73" i="15"/>
  <c r="F69" i="15"/>
  <c r="F67" i="15"/>
  <c r="F65" i="15"/>
  <c r="F63" i="15"/>
  <c r="F61" i="15"/>
  <c r="F45" i="15"/>
  <c r="F47" i="15"/>
  <c r="F49" i="15"/>
  <c r="F51" i="15"/>
  <c r="F53" i="15"/>
  <c r="F55" i="15"/>
  <c r="F57" i="15"/>
  <c r="F33" i="15"/>
  <c r="F35" i="15"/>
  <c r="F37" i="15"/>
  <c r="F39" i="15"/>
  <c r="F43" i="15"/>
  <c r="E643" i="15"/>
  <c r="E641" i="15" s="1"/>
  <c r="E367" i="15"/>
  <c r="E361" i="15"/>
  <c r="E359" i="15"/>
  <c r="E353" i="15"/>
  <c r="E288" i="15"/>
  <c r="E230" i="15"/>
  <c r="E128" i="15"/>
  <c r="E118" i="15"/>
  <c r="E102" i="15"/>
  <c r="F102" i="15" s="1"/>
  <c r="G102" i="15" l="1"/>
  <c r="E41" i="15"/>
  <c r="E707" i="15"/>
  <c r="E718" i="15"/>
  <c r="E634" i="15"/>
  <c r="E470" i="15"/>
  <c r="E464" i="15"/>
  <c r="E375" i="15"/>
  <c r="E377" i="15"/>
  <c r="E379" i="15"/>
  <c r="E373" i="15"/>
  <c r="E122" i="15"/>
  <c r="E106" i="15"/>
  <c r="E94" i="15"/>
  <c r="E31" i="15"/>
  <c r="E478" i="15" l="1"/>
  <c r="E632" i="15"/>
  <c r="E647" i="15"/>
  <c r="E325" i="15"/>
  <c r="E92" i="15"/>
  <c r="E29" i="15"/>
  <c r="E711" i="15"/>
  <c r="E371" i="15"/>
  <c r="BA33" i="13"/>
  <c r="AY33" i="13" s="1"/>
  <c r="AA33" i="13"/>
  <c r="Y33" i="13" s="1"/>
  <c r="E349" i="15" l="1"/>
  <c r="E313" i="15"/>
  <c r="E88" i="15"/>
  <c r="AE33" i="13"/>
  <c r="AE27" i="13" s="1"/>
  <c r="H36" i="7"/>
  <c r="E71" i="15" l="1"/>
  <c r="E156" i="15" l="1"/>
  <c r="E59" i="15"/>
  <c r="M32" i="7"/>
  <c r="D32" i="7"/>
  <c r="L32" i="7"/>
  <c r="P30" i="6"/>
  <c r="H30" i="6" s="1"/>
  <c r="P35" i="6"/>
  <c r="E35" i="6" s="1"/>
  <c r="E37" i="8" s="1"/>
  <c r="E144" i="15" l="1"/>
  <c r="E212" i="15"/>
  <c r="T32" i="7"/>
  <c r="U32" i="7"/>
  <c r="E30" i="6"/>
  <c r="E32" i="8" s="1"/>
  <c r="H24" i="6"/>
  <c r="Q30" i="6"/>
  <c r="I32" i="7"/>
  <c r="V32" i="7"/>
  <c r="Q32" i="8"/>
  <c r="W32" i="7"/>
  <c r="AC38" i="13"/>
  <c r="AH36" i="12"/>
  <c r="M37" i="7"/>
  <c r="BC38" i="13" l="1"/>
  <c r="AY38" i="13" s="1"/>
  <c r="Y38" i="13"/>
  <c r="E200" i="15"/>
  <c r="N32" i="7"/>
  <c r="O32" i="7"/>
  <c r="E272" i="15"/>
  <c r="I37" i="7"/>
  <c r="W37" i="7"/>
  <c r="V37" i="7"/>
  <c r="Q31" i="8"/>
  <c r="BQ34" i="9"/>
  <c r="BY34" i="9" s="1"/>
  <c r="I32" i="8"/>
  <c r="Q37" i="8"/>
  <c r="E260" i="15" l="1"/>
  <c r="E301" i="15"/>
  <c r="BQ39" i="9"/>
  <c r="BY39" i="9" s="1"/>
  <c r="I37" i="8"/>
  <c r="Q30" i="8"/>
  <c r="I31" i="8"/>
  <c r="H1" i="15"/>
  <c r="H2" i="15"/>
  <c r="A33" i="15"/>
  <c r="A35" i="15"/>
  <c r="A37" i="15"/>
  <c r="D12" i="15"/>
  <c r="D31" i="15"/>
  <c r="D106" i="15"/>
  <c r="J66" i="4"/>
  <c r="J74" i="4"/>
  <c r="D122" i="15"/>
  <c r="J72" i="4"/>
  <c r="F122" i="15" l="1"/>
  <c r="G122" i="15"/>
  <c r="G106" i="15"/>
  <c r="F106" i="15"/>
  <c r="F31" i="15"/>
  <c r="Q26" i="8"/>
  <c r="I30" i="8"/>
  <c r="E292" i="15"/>
  <c r="D718" i="15"/>
  <c r="D707" i="15"/>
  <c r="F707" i="15" s="1"/>
  <c r="D643" i="15"/>
  <c r="D634" i="15"/>
  <c r="D470" i="15"/>
  <c r="F470" i="15" s="1"/>
  <c r="D464" i="15"/>
  <c r="F464" i="15" s="1"/>
  <c r="D379" i="15"/>
  <c r="D375" i="15"/>
  <c r="D361" i="15"/>
  <c r="D359" i="15"/>
  <c r="D347" i="15"/>
  <c r="F347" i="15" s="1"/>
  <c r="D329" i="15"/>
  <c r="F329" i="15" s="1"/>
  <c r="D298" i="15"/>
  <c r="F298" i="15" s="1"/>
  <c r="D262" i="15"/>
  <c r="F262" i="15" s="1"/>
  <c r="D230" i="15"/>
  <c r="D172" i="15"/>
  <c r="D160" i="15"/>
  <c r="D136" i="15"/>
  <c r="F136" i="15" s="1"/>
  <c r="D377" i="15"/>
  <c r="D118" i="15"/>
  <c r="D94" i="15"/>
  <c r="D41" i="15"/>
  <c r="D29" i="15" s="1"/>
  <c r="J33" i="4"/>
  <c r="J28" i="4" s="1"/>
  <c r="J27" i="4" s="1"/>
  <c r="J57" i="4"/>
  <c r="K57" i="4"/>
  <c r="J60" i="4"/>
  <c r="J59" i="4" s="1"/>
  <c r="K66" i="4"/>
  <c r="J80" i="4"/>
  <c r="J77" i="4" s="1"/>
  <c r="J107" i="4"/>
  <c r="J100" i="4" s="1"/>
  <c r="J113" i="4" s="1"/>
  <c r="J293" i="4"/>
  <c r="K293" i="4"/>
  <c r="J318" i="4"/>
  <c r="J317" i="4" s="1"/>
  <c r="K318" i="4"/>
  <c r="K317" i="4" s="1"/>
  <c r="AN27" i="13"/>
  <c r="AD34" i="13"/>
  <c r="AD28" i="13" s="1"/>
  <c r="AE28" i="13"/>
  <c r="AE34" i="13"/>
  <c r="AF34" i="13"/>
  <c r="AF28" i="13" s="1"/>
  <c r="AG34" i="13"/>
  <c r="AG28" i="13" s="1"/>
  <c r="AH34" i="13"/>
  <c r="AH28" i="13" s="1"/>
  <c r="AI34" i="13"/>
  <c r="AI28" i="13" s="1"/>
  <c r="AJ32" i="13"/>
  <c r="AJ31" i="13" s="1"/>
  <c r="AK32" i="13"/>
  <c r="AK31" i="13" s="1"/>
  <c r="AK27" i="13" s="1"/>
  <c r="AL32" i="13"/>
  <c r="AL31" i="13" s="1"/>
  <c r="AL27" i="13" s="1"/>
  <c r="AM32" i="13"/>
  <c r="AM31" i="13" s="1"/>
  <c r="AM27" i="13" s="1"/>
  <c r="AN32" i="13"/>
  <c r="AN31" i="13" s="1"/>
  <c r="AO32" i="13"/>
  <c r="AO31" i="13" s="1"/>
  <c r="AO27" i="13" s="1"/>
  <c r="AP32" i="13"/>
  <c r="AP31" i="13" s="1"/>
  <c r="AP27" i="13" s="1"/>
  <c r="AQ32" i="13"/>
  <c r="AQ31" i="13" s="1"/>
  <c r="AQ27" i="13" s="1"/>
  <c r="AR32" i="13"/>
  <c r="AR31" i="13" s="1"/>
  <c r="AR27" i="13" s="1"/>
  <c r="AS32" i="13"/>
  <c r="AS31" i="13" s="1"/>
  <c r="AS27" i="13" s="1"/>
  <c r="AT32" i="13"/>
  <c r="AT31" i="13" s="1"/>
  <c r="AT27" i="13" s="1"/>
  <c r="AU32" i="13"/>
  <c r="AU31" i="13" s="1"/>
  <c r="AU27" i="13" s="1"/>
  <c r="AV32" i="13"/>
  <c r="AV31" i="13" s="1"/>
  <c r="AV27" i="13" s="1"/>
  <c r="AW32" i="13"/>
  <c r="AW31" i="13" s="1"/>
  <c r="AW27" i="13" s="1"/>
  <c r="AX32" i="13"/>
  <c r="AX31" i="13" s="1"/>
  <c r="AX27" i="13" s="1"/>
  <c r="AZ32" i="13"/>
  <c r="BA32" i="13"/>
  <c r="BA31" i="13" s="1"/>
  <c r="BA27" i="13" s="1"/>
  <c r="BB32" i="13"/>
  <c r="BB31" i="13" s="1"/>
  <c r="BB27" i="13" s="1"/>
  <c r="BC32" i="13"/>
  <c r="BC31" i="13" s="1"/>
  <c r="BC27" i="13" s="1"/>
  <c r="K42" i="4" l="1"/>
  <c r="F29" i="15"/>
  <c r="G29" i="15"/>
  <c r="J292" i="4"/>
  <c r="G377" i="15"/>
  <c r="F377" i="15"/>
  <c r="D373" i="15"/>
  <c r="G230" i="15"/>
  <c r="F230" i="15"/>
  <c r="F379" i="15"/>
  <c r="G379" i="15"/>
  <c r="G643" i="15"/>
  <c r="F643" i="15"/>
  <c r="K292" i="4"/>
  <c r="D367" i="15"/>
  <c r="F118" i="15"/>
  <c r="G118" i="15"/>
  <c r="D632" i="15"/>
  <c r="G634" i="15"/>
  <c r="F634" i="15"/>
  <c r="AZ31" i="13"/>
  <c r="AY32" i="13"/>
  <c r="D647" i="15"/>
  <c r="F41" i="15"/>
  <c r="G41" i="15"/>
  <c r="D353" i="15"/>
  <c r="F359" i="15"/>
  <c r="G359" i="15"/>
  <c r="D228" i="15"/>
  <c r="F172" i="15"/>
  <c r="G375" i="15"/>
  <c r="F375" i="15"/>
  <c r="J42" i="4"/>
  <c r="D92" i="15"/>
  <c r="F94" i="15"/>
  <c r="G94" i="15"/>
  <c r="D216" i="15"/>
  <c r="F160" i="15"/>
  <c r="G361" i="15"/>
  <c r="F361" i="15"/>
  <c r="D711" i="15"/>
  <c r="F711" i="15" s="1"/>
  <c r="F718" i="15"/>
  <c r="E290" i="15"/>
  <c r="D641" i="15"/>
  <c r="D313" i="15"/>
  <c r="D478" i="15"/>
  <c r="F478" i="15" s="1"/>
  <c r="D128" i="15"/>
  <c r="D325" i="15"/>
  <c r="J128" i="4"/>
  <c r="J143" i="4" s="1"/>
  <c r="AK34" i="13"/>
  <c r="AK28" i="13" s="1"/>
  <c r="AL34" i="13"/>
  <c r="AL28" i="13" s="1"/>
  <c r="AM34" i="13"/>
  <c r="AM28" i="13" s="1"/>
  <c r="AN34" i="13"/>
  <c r="AN28" i="13" s="1"/>
  <c r="AO34" i="13"/>
  <c r="AO28" i="13" s="1"/>
  <c r="AP34" i="13"/>
  <c r="AP28" i="13" s="1"/>
  <c r="AQ34" i="13"/>
  <c r="AQ28" i="13" s="1"/>
  <c r="AR34" i="13"/>
  <c r="AR28" i="13" s="1"/>
  <c r="AS34" i="13"/>
  <c r="AS28" i="13" s="1"/>
  <c r="AT34" i="13"/>
  <c r="AT28" i="13" s="1"/>
  <c r="AU34" i="13"/>
  <c r="AU28" i="13" s="1"/>
  <c r="AV34" i="13"/>
  <c r="AV28" i="13" s="1"/>
  <c r="AW34" i="13"/>
  <c r="AW28" i="13" s="1"/>
  <c r="AX34" i="13"/>
  <c r="AX28" i="13" s="1"/>
  <c r="AY34" i="13"/>
  <c r="AY28" i="13" s="1"/>
  <c r="AZ34" i="13"/>
  <c r="AZ28" i="13" s="1"/>
  <c r="BA34" i="13"/>
  <c r="BA28" i="13" s="1"/>
  <c r="BB34" i="13"/>
  <c r="BB28" i="13" s="1"/>
  <c r="BC34" i="13"/>
  <c r="BC28" i="13" s="1"/>
  <c r="AJ34" i="13"/>
  <c r="AJ28" i="13" s="1"/>
  <c r="AG27" i="13"/>
  <c r="AH27" i="13"/>
  <c r="AI27" i="13"/>
  <c r="AE32" i="13"/>
  <c r="AE31" i="13" s="1"/>
  <c r="AF33" i="13"/>
  <c r="AF32" i="13" s="1"/>
  <c r="AF31" i="13" s="1"/>
  <c r="AG33" i="13"/>
  <c r="AG32" i="13" s="1"/>
  <c r="AG31" i="13" s="1"/>
  <c r="AH33" i="13"/>
  <c r="AH32" i="13" s="1"/>
  <c r="AH31" i="13" s="1"/>
  <c r="AI33" i="13"/>
  <c r="AI32" i="13" s="1"/>
  <c r="AI31" i="13" s="1"/>
  <c r="AI38" i="13"/>
  <c r="AF38" i="13"/>
  <c r="AG38" i="13"/>
  <c r="AH38" i="13"/>
  <c r="E34" i="13"/>
  <c r="F34" i="13"/>
  <c r="F28" i="13" s="1"/>
  <c r="G34" i="13"/>
  <c r="H34" i="13"/>
  <c r="H28" i="13" s="1"/>
  <c r="I34" i="13"/>
  <c r="I28" i="13" s="1"/>
  <c r="E28" i="13"/>
  <c r="G28" i="13"/>
  <c r="E33" i="13"/>
  <c r="F33" i="13"/>
  <c r="G33" i="13"/>
  <c r="H33" i="13"/>
  <c r="I33" i="13"/>
  <c r="Q27" i="13"/>
  <c r="AC27" i="13"/>
  <c r="J32" i="13"/>
  <c r="J31" i="13" s="1"/>
  <c r="J27" i="13" s="1"/>
  <c r="K32" i="13"/>
  <c r="K31" i="13" s="1"/>
  <c r="K27" i="13" s="1"/>
  <c r="L32" i="13"/>
  <c r="L31" i="13" s="1"/>
  <c r="L27" i="13" s="1"/>
  <c r="M32" i="13"/>
  <c r="M31" i="13" s="1"/>
  <c r="M27" i="13" s="1"/>
  <c r="N32" i="13"/>
  <c r="N31" i="13" s="1"/>
  <c r="O32" i="13"/>
  <c r="O31" i="13" s="1"/>
  <c r="O27" i="13" s="1"/>
  <c r="P32" i="13"/>
  <c r="P31" i="13" s="1"/>
  <c r="P27" i="13" s="1"/>
  <c r="Q32" i="13"/>
  <c r="Q31" i="13" s="1"/>
  <c r="R32" i="13"/>
  <c r="R31" i="13" s="1"/>
  <c r="R27" i="13" s="1"/>
  <c r="S32" i="13"/>
  <c r="S31" i="13" s="1"/>
  <c r="S27" i="13" s="1"/>
  <c r="T32" i="13"/>
  <c r="T31" i="13" s="1"/>
  <c r="T27" i="13" s="1"/>
  <c r="U32" i="13"/>
  <c r="U31" i="13" s="1"/>
  <c r="U27" i="13" s="1"/>
  <c r="V32" i="13"/>
  <c r="V31" i="13" s="1"/>
  <c r="V27" i="13" s="1"/>
  <c r="W32" i="13"/>
  <c r="W31" i="13" s="1"/>
  <c r="W27" i="13" s="1"/>
  <c r="X32" i="13"/>
  <c r="X31" i="13" s="1"/>
  <c r="X27" i="13" s="1"/>
  <c r="Y32" i="13"/>
  <c r="Y31" i="13" s="1"/>
  <c r="Y27" i="13" s="1"/>
  <c r="Z32" i="13"/>
  <c r="Z31" i="13" s="1"/>
  <c r="Z27" i="13" s="1"/>
  <c r="AA32" i="13"/>
  <c r="AA31" i="13" s="1"/>
  <c r="AB32" i="13"/>
  <c r="AB31" i="13" s="1"/>
  <c r="AB27" i="13" s="1"/>
  <c r="AC32" i="13"/>
  <c r="AC31" i="13" s="1"/>
  <c r="D33" i="13"/>
  <c r="D32" i="13" s="1"/>
  <c r="D31" i="13" s="1"/>
  <c r="D27" i="13" s="1"/>
  <c r="D38" i="13"/>
  <c r="D37" i="13" s="1"/>
  <c r="D29" i="13" s="1"/>
  <c r="BG29" i="12"/>
  <c r="BF29" i="12"/>
  <c r="BE29" i="12"/>
  <c r="BE25" i="12" s="1"/>
  <c r="BD29" i="12"/>
  <c r="BD25" i="12" s="1"/>
  <c r="BC29" i="12"/>
  <c r="BC25" i="12" s="1"/>
  <c r="BB29" i="12"/>
  <c r="BA29" i="12"/>
  <c r="BA25" i="12" s="1"/>
  <c r="AZ29" i="12"/>
  <c r="AZ25" i="12" s="1"/>
  <c r="AY29" i="12"/>
  <c r="AX29" i="12"/>
  <c r="AW29" i="12"/>
  <c r="AW25" i="12" s="1"/>
  <c r="AV29" i="12"/>
  <c r="AV25" i="12" s="1"/>
  <c r="AU29" i="12"/>
  <c r="AU25" i="12" s="1"/>
  <c r="AT29" i="12"/>
  <c r="AS29" i="12"/>
  <c r="AS25" i="12" s="1"/>
  <c r="AR29" i="12"/>
  <c r="AR25" i="12" s="1"/>
  <c r="AQ29" i="12"/>
  <c r="AP29" i="12"/>
  <c r="AO29" i="12"/>
  <c r="AO25" i="12" s="1"/>
  <c r="AN29" i="12"/>
  <c r="AN25" i="12" s="1"/>
  <c r="AM29" i="12"/>
  <c r="AM25" i="12" s="1"/>
  <c r="AL29" i="12"/>
  <c r="AK29" i="12"/>
  <c r="AK25" i="12" s="1"/>
  <c r="AJ29" i="12"/>
  <c r="AJ25" i="12" s="1"/>
  <c r="AI29" i="12"/>
  <c r="AH29" i="12"/>
  <c r="AG29" i="12"/>
  <c r="AG25" i="12" s="1"/>
  <c r="AF29" i="12"/>
  <c r="AF25" i="12" s="1"/>
  <c r="AE29" i="12"/>
  <c r="AE25" i="12" s="1"/>
  <c r="AD29" i="12"/>
  <c r="AD25" i="12" s="1"/>
  <c r="AH25" i="12"/>
  <c r="AI25" i="12"/>
  <c r="AL25" i="12"/>
  <c r="AP25" i="12"/>
  <c r="AQ25" i="12"/>
  <c r="AT25" i="12"/>
  <c r="AX25" i="12"/>
  <c r="AY25" i="12"/>
  <c r="BB25" i="12"/>
  <c r="BF25" i="12"/>
  <c r="BG25" i="12"/>
  <c r="AD36" i="12"/>
  <c r="AE36" i="12"/>
  <c r="AF36" i="12"/>
  <c r="AG36" i="12"/>
  <c r="AI36" i="12"/>
  <c r="AJ36" i="12"/>
  <c r="AK36" i="12"/>
  <c r="AT36" i="12"/>
  <c r="AU36" i="12"/>
  <c r="AV36" i="12"/>
  <c r="AW36" i="12"/>
  <c r="AX36" i="12"/>
  <c r="AY36" i="12"/>
  <c r="AZ36" i="12"/>
  <c r="BA36" i="12"/>
  <c r="BD36" i="12"/>
  <c r="BE36" i="12"/>
  <c r="BF36" i="12"/>
  <c r="BG36" i="12"/>
  <c r="F30" i="12"/>
  <c r="F29" i="12" s="1"/>
  <c r="F25" i="12" s="1"/>
  <c r="G30" i="12"/>
  <c r="G29" i="12" s="1"/>
  <c r="G25" i="12" s="1"/>
  <c r="H30" i="12"/>
  <c r="H29" i="12" s="1"/>
  <c r="H25" i="12" s="1"/>
  <c r="I30" i="12"/>
  <c r="I29" i="12" s="1"/>
  <c r="I25" i="12" s="1"/>
  <c r="J30" i="12"/>
  <c r="J29" i="12" s="1"/>
  <c r="J25" i="12" s="1"/>
  <c r="K30" i="12"/>
  <c r="K29" i="12" s="1"/>
  <c r="K25" i="12" s="1"/>
  <c r="L30" i="12"/>
  <c r="L29" i="12" s="1"/>
  <c r="L25" i="12" s="1"/>
  <c r="M30" i="12"/>
  <c r="M29" i="12" s="1"/>
  <c r="M25" i="12" s="1"/>
  <c r="N30" i="12"/>
  <c r="N29" i="12" s="1"/>
  <c r="N25" i="12" s="1"/>
  <c r="O30" i="12"/>
  <c r="O29" i="12" s="1"/>
  <c r="O25" i="12" s="1"/>
  <c r="P30" i="12"/>
  <c r="P29" i="12" s="1"/>
  <c r="P25" i="12" s="1"/>
  <c r="Q30" i="12"/>
  <c r="Q29" i="12" s="1"/>
  <c r="Q25" i="12" s="1"/>
  <c r="R30" i="12"/>
  <c r="R29" i="12" s="1"/>
  <c r="R25" i="12" s="1"/>
  <c r="S30" i="12"/>
  <c r="S29" i="12" s="1"/>
  <c r="S25" i="12" s="1"/>
  <c r="T30" i="12"/>
  <c r="T29" i="12" s="1"/>
  <c r="T25" i="12" s="1"/>
  <c r="U30" i="12"/>
  <c r="U29" i="12" s="1"/>
  <c r="U25" i="12" s="1"/>
  <c r="V30" i="12"/>
  <c r="V29" i="12" s="1"/>
  <c r="V25" i="12" s="1"/>
  <c r="W30" i="12"/>
  <c r="W29" i="12" s="1"/>
  <c r="W25" i="12" s="1"/>
  <c r="X30" i="12"/>
  <c r="X29" i="12" s="1"/>
  <c r="X25" i="12" s="1"/>
  <c r="Y30" i="12"/>
  <c r="Y29" i="12" s="1"/>
  <c r="Y25" i="12" s="1"/>
  <c r="Z30" i="12"/>
  <c r="Z29" i="12" s="1"/>
  <c r="Z25" i="12" s="1"/>
  <c r="AA30" i="12"/>
  <c r="AA29" i="12" s="1"/>
  <c r="AA25" i="12" s="1"/>
  <c r="AB30" i="12"/>
  <c r="AB29" i="12" s="1"/>
  <c r="AB25" i="12" s="1"/>
  <c r="AC30" i="12"/>
  <c r="AC29" i="12" s="1"/>
  <c r="AC25" i="12" s="1"/>
  <c r="E30" i="12"/>
  <c r="E29" i="12" s="1"/>
  <c r="E25" i="12" s="1"/>
  <c r="CD24" i="11"/>
  <c r="CD25" i="11"/>
  <c r="BS26" i="11"/>
  <c r="BY29" i="11"/>
  <c r="CC29" i="11"/>
  <c r="AN30" i="11"/>
  <c r="AN29" i="11" s="1"/>
  <c r="AO30" i="11"/>
  <c r="AO29" i="11" s="1"/>
  <c r="AP30" i="11"/>
  <c r="AP29" i="11" s="1"/>
  <c r="AQ30" i="11"/>
  <c r="AQ29" i="11" s="1"/>
  <c r="AR30" i="11"/>
  <c r="AR29" i="11" s="1"/>
  <c r="AS30" i="11"/>
  <c r="AS29" i="11" s="1"/>
  <c r="AT30" i="11"/>
  <c r="AT29" i="11" s="1"/>
  <c r="AU30" i="11"/>
  <c r="AU29" i="11" s="1"/>
  <c r="AV30" i="11"/>
  <c r="AV29" i="11" s="1"/>
  <c r="AW30" i="11"/>
  <c r="AW29" i="11" s="1"/>
  <c r="AX30" i="11"/>
  <c r="AX29" i="11" s="1"/>
  <c r="AY30" i="11"/>
  <c r="AY29" i="11" s="1"/>
  <c r="AZ30" i="11"/>
  <c r="AZ29" i="11" s="1"/>
  <c r="BA30" i="11"/>
  <c r="BA29" i="11" s="1"/>
  <c r="BB30" i="11"/>
  <c r="BB29" i="11" s="1"/>
  <c r="BC30" i="11"/>
  <c r="BC29" i="11" s="1"/>
  <c r="BD30" i="11"/>
  <c r="BD29" i="11" s="1"/>
  <c r="BE30" i="11"/>
  <c r="BE29" i="11" s="1"/>
  <c r="BF30" i="11"/>
  <c r="BF29" i="11" s="1"/>
  <c r="BG30" i="11"/>
  <c r="BG29" i="11" s="1"/>
  <c r="BH30" i="11"/>
  <c r="BH29" i="11" s="1"/>
  <c r="BI30" i="11"/>
  <c r="BI29" i="11" s="1"/>
  <c r="BJ30" i="11"/>
  <c r="BJ29" i="11" s="1"/>
  <c r="BK30" i="11"/>
  <c r="BK29" i="11" s="1"/>
  <c r="BL30" i="11"/>
  <c r="BL29" i="11" s="1"/>
  <c r="BM30" i="11"/>
  <c r="BM29" i="11" s="1"/>
  <c r="BN30" i="11"/>
  <c r="BN29" i="11" s="1"/>
  <c r="BO30" i="11"/>
  <c r="BO29" i="11" s="1"/>
  <c r="BP30" i="11"/>
  <c r="BP29" i="11" s="1"/>
  <c r="BQ30" i="11"/>
  <c r="BQ29" i="11" s="1"/>
  <c r="BR30" i="11"/>
  <c r="BR29" i="11" s="1"/>
  <c r="BS30" i="11"/>
  <c r="BS29" i="11" s="1"/>
  <c r="BT30" i="11"/>
  <c r="BT29" i="11" s="1"/>
  <c r="BU30" i="11"/>
  <c r="BU29" i="11" s="1"/>
  <c r="BV30" i="11"/>
  <c r="BV29" i="11" s="1"/>
  <c r="BW30" i="11"/>
  <c r="BW29" i="11" s="1"/>
  <c r="BX30" i="11"/>
  <c r="BX29" i="11" s="1"/>
  <c r="BY30" i="11"/>
  <c r="BZ30" i="11"/>
  <c r="BZ29" i="11" s="1"/>
  <c r="CA30" i="11"/>
  <c r="CA29" i="11" s="1"/>
  <c r="CB30" i="11"/>
  <c r="CB29" i="11" s="1"/>
  <c r="CC30" i="11"/>
  <c r="AN32" i="11"/>
  <c r="AN26" i="11" s="1"/>
  <c r="AO32" i="11"/>
  <c r="AO26" i="11" s="1"/>
  <c r="AP32" i="11"/>
  <c r="AP26" i="11" s="1"/>
  <c r="AQ32" i="11"/>
  <c r="AQ26" i="11" s="1"/>
  <c r="AR32" i="11"/>
  <c r="AR26" i="11" s="1"/>
  <c r="AS32" i="11"/>
  <c r="AS26" i="11" s="1"/>
  <c r="AT32" i="11"/>
  <c r="AT26" i="11" s="1"/>
  <c r="AU32" i="11"/>
  <c r="AU26" i="11" s="1"/>
  <c r="AV32" i="11"/>
  <c r="AV26" i="11" s="1"/>
  <c r="AW32" i="11"/>
  <c r="AW26" i="11" s="1"/>
  <c r="AX32" i="11"/>
  <c r="AX26" i="11" s="1"/>
  <c r="AY32" i="11"/>
  <c r="AY26" i="11" s="1"/>
  <c r="AZ32" i="11"/>
  <c r="AZ26" i="11" s="1"/>
  <c r="BA32" i="11"/>
  <c r="BA26" i="11" s="1"/>
  <c r="BB32" i="11"/>
  <c r="BB26" i="11" s="1"/>
  <c r="BC32" i="11"/>
  <c r="BC26" i="11" s="1"/>
  <c r="BD32" i="11"/>
  <c r="BD26" i="11" s="1"/>
  <c r="BE32" i="11"/>
  <c r="BE26" i="11" s="1"/>
  <c r="BF32" i="11"/>
  <c r="BF26" i="11" s="1"/>
  <c r="BG32" i="11"/>
  <c r="BG26" i="11" s="1"/>
  <c r="BH32" i="11"/>
  <c r="BH26" i="11" s="1"/>
  <c r="BI32" i="11"/>
  <c r="BI26" i="11" s="1"/>
  <c r="BJ32" i="11"/>
  <c r="BJ26" i="11" s="1"/>
  <c r="BK32" i="11"/>
  <c r="BK26" i="11" s="1"/>
  <c r="BL32" i="11"/>
  <c r="BL26" i="11" s="1"/>
  <c r="BM32" i="11"/>
  <c r="BM26" i="11" s="1"/>
  <c r="BN32" i="11"/>
  <c r="BN26" i="11" s="1"/>
  <c r="BO32" i="11"/>
  <c r="BO26" i="11" s="1"/>
  <c r="BP32" i="11"/>
  <c r="BP26" i="11" s="1"/>
  <c r="BQ32" i="11"/>
  <c r="BQ26" i="11" s="1"/>
  <c r="BR32" i="11"/>
  <c r="BR26" i="11" s="1"/>
  <c r="BS32" i="11"/>
  <c r="BT32" i="11"/>
  <c r="BT26" i="11" s="1"/>
  <c r="BU32" i="11"/>
  <c r="BU26" i="11" s="1"/>
  <c r="BV32" i="11"/>
  <c r="BV26" i="11" s="1"/>
  <c r="BW32" i="11"/>
  <c r="BW26" i="11" s="1"/>
  <c r="BX32" i="11"/>
  <c r="BX26" i="11" s="1"/>
  <c r="BY32" i="11"/>
  <c r="BY26" i="11" s="1"/>
  <c r="BZ32" i="11"/>
  <c r="BZ26" i="11" s="1"/>
  <c r="CA32" i="11"/>
  <c r="CA26" i="11" s="1"/>
  <c r="CB32" i="11"/>
  <c r="CB26" i="11" s="1"/>
  <c r="CC32" i="11"/>
  <c r="CC26" i="11" s="1"/>
  <c r="E32" i="11"/>
  <c r="E26" i="11" s="1"/>
  <c r="F32" i="11"/>
  <c r="F26" i="11" s="1"/>
  <c r="G32" i="11"/>
  <c r="G26" i="11" s="1"/>
  <c r="H32" i="11"/>
  <c r="H26" i="11" s="1"/>
  <c r="I32" i="11"/>
  <c r="I26" i="11" s="1"/>
  <c r="J32" i="11"/>
  <c r="J26" i="11" s="1"/>
  <c r="K32" i="11"/>
  <c r="K26" i="11" s="1"/>
  <c r="E31" i="11"/>
  <c r="F31" i="11"/>
  <c r="G31" i="11"/>
  <c r="H31" i="11"/>
  <c r="I31" i="11"/>
  <c r="J31" i="11"/>
  <c r="K31" i="11"/>
  <c r="L30" i="11"/>
  <c r="L29" i="11" s="1"/>
  <c r="M30" i="11"/>
  <c r="M29" i="11" s="1"/>
  <c r="N30" i="11"/>
  <c r="N29" i="11" s="1"/>
  <c r="O30" i="11"/>
  <c r="P30" i="11"/>
  <c r="Q30" i="11"/>
  <c r="Q29" i="11" s="1"/>
  <c r="R30" i="11"/>
  <c r="R29" i="11" s="1"/>
  <c r="S30" i="11"/>
  <c r="S29" i="11" s="1"/>
  <c r="S25" i="11" s="1"/>
  <c r="T30" i="11"/>
  <c r="T29" i="11" s="1"/>
  <c r="T25" i="11" s="1"/>
  <c r="U30" i="11"/>
  <c r="V30" i="11"/>
  <c r="V29" i="11" s="1"/>
  <c r="V25" i="11" s="1"/>
  <c r="W30" i="11"/>
  <c r="W29" i="11" s="1"/>
  <c r="W25" i="11" s="1"/>
  <c r="X30" i="11"/>
  <c r="X29" i="11" s="1"/>
  <c r="X25" i="11" s="1"/>
  <c r="Y30" i="11"/>
  <c r="Z30" i="11"/>
  <c r="Z29" i="11" s="1"/>
  <c r="Z25" i="11" s="1"/>
  <c r="AA30" i="11"/>
  <c r="AA29" i="11" s="1"/>
  <c r="AA25" i="11" s="1"/>
  <c r="AB30" i="11"/>
  <c r="AB29" i="11" s="1"/>
  <c r="AB25" i="11" s="1"/>
  <c r="AC30" i="11"/>
  <c r="AC29" i="11" s="1"/>
  <c r="AC25" i="11" s="1"/>
  <c r="AD30" i="11"/>
  <c r="AD29" i="11" s="1"/>
  <c r="AD25" i="11" s="1"/>
  <c r="AE30" i="11"/>
  <c r="AE29" i="11" s="1"/>
  <c r="AE25" i="11" s="1"/>
  <c r="AF30" i="11"/>
  <c r="AF29" i="11" s="1"/>
  <c r="AF25" i="11" s="1"/>
  <c r="AG30" i="11"/>
  <c r="AG29" i="11" s="1"/>
  <c r="AG25" i="11" s="1"/>
  <c r="AH30" i="11"/>
  <c r="AH29" i="11" s="1"/>
  <c r="AH25" i="11" s="1"/>
  <c r="AI30" i="11"/>
  <c r="AI29" i="11" s="1"/>
  <c r="AI25" i="11" s="1"/>
  <c r="AJ30" i="11"/>
  <c r="AJ29" i="11" s="1"/>
  <c r="AJ25" i="11" s="1"/>
  <c r="AK30" i="11"/>
  <c r="AK29" i="11" s="1"/>
  <c r="AK25" i="11" s="1"/>
  <c r="AL30" i="11"/>
  <c r="AL29" i="11" s="1"/>
  <c r="AL25" i="11" s="1"/>
  <c r="AM30" i="11"/>
  <c r="AM29" i="11" s="1"/>
  <c r="AM25" i="11" s="1"/>
  <c r="G30" i="11" l="1"/>
  <c r="H32" i="13"/>
  <c r="K30" i="11"/>
  <c r="I30" i="11"/>
  <c r="D26" i="13"/>
  <c r="I31" i="13"/>
  <c r="H30" i="11"/>
  <c r="H31" i="13"/>
  <c r="R25" i="11"/>
  <c r="N25" i="11"/>
  <c r="Q25" i="11"/>
  <c r="J29" i="11"/>
  <c r="F29" i="11"/>
  <c r="M25" i="11"/>
  <c r="L25" i="11"/>
  <c r="E29" i="11"/>
  <c r="U29" i="11"/>
  <c r="U25" i="11" s="1"/>
  <c r="F353" i="15"/>
  <c r="G353" i="15"/>
  <c r="P29" i="11"/>
  <c r="J30" i="11"/>
  <c r="F30" i="11"/>
  <c r="D276" i="15"/>
  <c r="F276" i="15" s="1"/>
  <c r="F216" i="15"/>
  <c r="D288" i="15"/>
  <c r="F288" i="15" s="1"/>
  <c r="F228" i="15"/>
  <c r="Y29" i="11"/>
  <c r="Y25" i="11" s="1"/>
  <c r="E30" i="11"/>
  <c r="F27" i="13"/>
  <c r="F31" i="13"/>
  <c r="O29" i="11"/>
  <c r="F367" i="15"/>
  <c r="G367" i="15"/>
  <c r="G31" i="13"/>
  <c r="N27" i="13"/>
  <c r="F32" i="13"/>
  <c r="H27" i="13"/>
  <c r="F641" i="15"/>
  <c r="G641" i="15"/>
  <c r="AY31" i="13"/>
  <c r="AZ27" i="13"/>
  <c r="G632" i="15"/>
  <c r="F632" i="15"/>
  <c r="G373" i="15"/>
  <c r="F373" i="15"/>
  <c r="F325" i="15"/>
  <c r="G325" i="15"/>
  <c r="I32" i="13"/>
  <c r="G128" i="15"/>
  <c r="F128" i="15"/>
  <c r="F313" i="15"/>
  <c r="G313" i="15"/>
  <c r="D88" i="15"/>
  <c r="G92" i="15"/>
  <c r="F92" i="15"/>
  <c r="F647" i="15"/>
  <c r="G647" i="15"/>
  <c r="E32" i="13"/>
  <c r="E31" i="13"/>
  <c r="E27" i="13"/>
  <c r="AA27" i="13"/>
  <c r="G32" i="13"/>
  <c r="D371" i="15"/>
  <c r="D71" i="15"/>
  <c r="E36" i="11"/>
  <c r="D36" i="12" s="1"/>
  <c r="W28" i="10"/>
  <c r="F31" i="10"/>
  <c r="F30" i="10" s="1"/>
  <c r="G31" i="10"/>
  <c r="G30" i="10" s="1"/>
  <c r="G26" i="10" s="1"/>
  <c r="G25" i="10" s="1"/>
  <c r="H31" i="10"/>
  <c r="H30" i="10" s="1"/>
  <c r="H26" i="10" s="1"/>
  <c r="H25" i="10" s="1"/>
  <c r="I31" i="10"/>
  <c r="I30" i="10" s="1"/>
  <c r="I26" i="10" s="1"/>
  <c r="I25" i="10" s="1"/>
  <c r="J31" i="10"/>
  <c r="J30" i="10" s="1"/>
  <c r="J26" i="10" s="1"/>
  <c r="J25" i="10" s="1"/>
  <c r="K31" i="10"/>
  <c r="K30" i="10" s="1"/>
  <c r="K26" i="10" s="1"/>
  <c r="K25" i="10" s="1"/>
  <c r="L31" i="10"/>
  <c r="L30" i="10" s="1"/>
  <c r="L26" i="10" s="1"/>
  <c r="L25" i="10" s="1"/>
  <c r="M31" i="10"/>
  <c r="M30" i="10" s="1"/>
  <c r="M26" i="10" s="1"/>
  <c r="M25" i="10" s="1"/>
  <c r="N31" i="10"/>
  <c r="N30" i="10" s="1"/>
  <c r="N26" i="10" s="1"/>
  <c r="N25" i="10" s="1"/>
  <c r="O31" i="10"/>
  <c r="O30" i="10" s="1"/>
  <c r="O26" i="10" s="1"/>
  <c r="O25" i="10" s="1"/>
  <c r="P31" i="10"/>
  <c r="P30" i="10" s="1"/>
  <c r="P26" i="10" s="1"/>
  <c r="P25" i="10" s="1"/>
  <c r="Q31" i="10"/>
  <c r="Q30" i="10" s="1"/>
  <c r="Q26" i="10" s="1"/>
  <c r="Q25" i="10" s="1"/>
  <c r="R31" i="10"/>
  <c r="R30" i="10" s="1"/>
  <c r="R26" i="10" s="1"/>
  <c r="R25" i="10" s="1"/>
  <c r="S31" i="10"/>
  <c r="S30" i="10" s="1"/>
  <c r="S26" i="10" s="1"/>
  <c r="S25" i="10" s="1"/>
  <c r="T31" i="10"/>
  <c r="T30" i="10" s="1"/>
  <c r="T26" i="10" s="1"/>
  <c r="T25" i="10" s="1"/>
  <c r="U31" i="10"/>
  <c r="U30" i="10" s="1"/>
  <c r="U26" i="10" s="1"/>
  <c r="U25" i="10" s="1"/>
  <c r="V31" i="10"/>
  <c r="V30" i="10" s="1"/>
  <c r="V26" i="10" s="1"/>
  <c r="V25" i="10" s="1"/>
  <c r="W31" i="10"/>
  <c r="W30" i="10" s="1"/>
  <c r="W26" i="10" s="1"/>
  <c r="W25" i="10" s="1"/>
  <c r="X31" i="10"/>
  <c r="X30" i="10" s="1"/>
  <c r="X26" i="10" s="1"/>
  <c r="X25" i="10" s="1"/>
  <c r="Y31" i="10"/>
  <c r="Y30" i="10" s="1"/>
  <c r="Y26" i="10" s="1"/>
  <c r="Y25" i="10" s="1"/>
  <c r="Z31" i="10"/>
  <c r="Z30" i="10" s="1"/>
  <c r="Z26" i="10" s="1"/>
  <c r="Z25" i="10" s="1"/>
  <c r="AA31" i="10"/>
  <c r="AA30" i="10" s="1"/>
  <c r="AA26" i="10" s="1"/>
  <c r="AA25" i="10" s="1"/>
  <c r="AB31" i="10"/>
  <c r="AB30" i="10" s="1"/>
  <c r="AB26" i="10" s="1"/>
  <c r="AB25" i="10" s="1"/>
  <c r="AC31" i="10"/>
  <c r="AC30" i="10" s="1"/>
  <c r="AC26" i="10" s="1"/>
  <c r="AC25" i="10" s="1"/>
  <c r="AD31" i="10"/>
  <c r="AD30" i="10" s="1"/>
  <c r="AD26" i="10" s="1"/>
  <c r="AD25" i="10" s="1"/>
  <c r="AE31" i="10"/>
  <c r="AE30" i="10" s="1"/>
  <c r="AE26" i="10" s="1"/>
  <c r="AE25" i="10" s="1"/>
  <c r="AF31" i="10"/>
  <c r="AF30" i="10" s="1"/>
  <c r="AF26" i="10" s="1"/>
  <c r="AF25" i="10" s="1"/>
  <c r="AG31" i="10"/>
  <c r="AG30" i="10" s="1"/>
  <c r="AG26" i="10" s="1"/>
  <c r="AG25" i="10" s="1"/>
  <c r="AH31" i="10"/>
  <c r="AH30" i="10" s="1"/>
  <c r="AH26" i="10" s="1"/>
  <c r="AH25" i="10" s="1"/>
  <c r="E31" i="10"/>
  <c r="E30" i="10" s="1"/>
  <c r="E26" i="10" s="1"/>
  <c r="F36" i="10"/>
  <c r="F28" i="10" s="1"/>
  <c r="H36" i="10"/>
  <c r="H28" i="10" s="1"/>
  <c r="I36" i="10"/>
  <c r="I28" i="10" s="1"/>
  <c r="O36" i="10"/>
  <c r="O28" i="10" s="1"/>
  <c r="P36" i="10"/>
  <c r="P28" i="10" s="1"/>
  <c r="Q36" i="10"/>
  <c r="Q28" i="10" s="1"/>
  <c r="R36" i="10"/>
  <c r="R28" i="10" s="1"/>
  <c r="S36" i="10"/>
  <c r="S28" i="10" s="1"/>
  <c r="T36" i="10"/>
  <c r="T28" i="10" s="1"/>
  <c r="U36" i="10"/>
  <c r="U28" i="10" s="1"/>
  <c r="W36" i="10"/>
  <c r="X36" i="10"/>
  <c r="X28" i="10" s="1"/>
  <c r="Y36" i="10"/>
  <c r="Y28" i="10" s="1"/>
  <c r="Z36" i="10"/>
  <c r="Z28" i="10" s="1"/>
  <c r="AA36" i="10"/>
  <c r="AA28" i="10" s="1"/>
  <c r="AB36" i="10"/>
  <c r="AB28" i="10" s="1"/>
  <c r="AC36" i="10"/>
  <c r="AC28" i="10" s="1"/>
  <c r="AD36" i="10"/>
  <c r="AD28" i="10" s="1"/>
  <c r="AE36" i="10"/>
  <c r="AE28" i="10" s="1"/>
  <c r="AF36" i="10"/>
  <c r="AF28" i="10" s="1"/>
  <c r="AG36" i="10"/>
  <c r="AG28" i="10" s="1"/>
  <c r="AH36" i="10"/>
  <c r="AH28" i="10" s="1"/>
  <c r="E36" i="10"/>
  <c r="E28" i="10" s="1"/>
  <c r="X33" i="10"/>
  <c r="Y33" i="10"/>
  <c r="Z33" i="10"/>
  <c r="AA33" i="10"/>
  <c r="AB33" i="10"/>
  <c r="AC33" i="10"/>
  <c r="AD33" i="10"/>
  <c r="AE33" i="10"/>
  <c r="AF33" i="10"/>
  <c r="AG33" i="10"/>
  <c r="AH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G29" i="11" l="1"/>
  <c r="F371" i="15"/>
  <c r="G371" i="15"/>
  <c r="AY27" i="13"/>
  <c r="AF27" i="13"/>
  <c r="H29" i="11"/>
  <c r="O25" i="11"/>
  <c r="E25" i="11"/>
  <c r="K25" i="11"/>
  <c r="I27" i="13"/>
  <c r="G88" i="15"/>
  <c r="F88" i="15"/>
  <c r="I29" i="11"/>
  <c r="P25" i="11"/>
  <c r="J25" i="11"/>
  <c r="K29" i="11"/>
  <c r="D156" i="15"/>
  <c r="F71" i="15"/>
  <c r="G71" i="15"/>
  <c r="F25" i="11"/>
  <c r="G25" i="11"/>
  <c r="G27" i="13"/>
  <c r="D59" i="15"/>
  <c r="D349" i="15"/>
  <c r="F26" i="10"/>
  <c r="F25" i="10" s="1"/>
  <c r="E25" i="10"/>
  <c r="K32" i="9"/>
  <c r="K28" i="9" s="1"/>
  <c r="AA32" i="9"/>
  <c r="AA28" i="9" s="1"/>
  <c r="AT28" i="9"/>
  <c r="AW32" i="9"/>
  <c r="AW28" i="9" s="1"/>
  <c r="BM32" i="9"/>
  <c r="BM28" i="9" s="1"/>
  <c r="AU33" i="9"/>
  <c r="AU32" i="9" s="1"/>
  <c r="AU28" i="9" s="1"/>
  <c r="BQ33" i="9"/>
  <c r="BQ32" i="9" s="1"/>
  <c r="BQ28" i="9" s="1"/>
  <c r="BR33" i="9"/>
  <c r="BR32" i="9" s="1"/>
  <c r="BR28" i="9" s="1"/>
  <c r="BS33" i="9"/>
  <c r="BS32" i="9" s="1"/>
  <c r="BS28" i="9" s="1"/>
  <c r="BT33" i="9"/>
  <c r="BT32" i="9" s="1"/>
  <c r="BT28" i="9" s="1"/>
  <c r="BU33" i="9"/>
  <c r="BU32" i="9" s="1"/>
  <c r="BU28" i="9" s="1"/>
  <c r="BV33" i="9"/>
  <c r="BV32" i="9" s="1"/>
  <c r="BV28" i="9" s="1"/>
  <c r="BW33" i="9"/>
  <c r="BW32" i="9" s="1"/>
  <c r="BW28" i="9" s="1"/>
  <c r="BX33" i="9"/>
  <c r="BX32" i="9" s="1"/>
  <c r="BX28" i="9" s="1"/>
  <c r="BY33" i="9"/>
  <c r="AS34" i="9"/>
  <c r="AN35" i="9"/>
  <c r="AN29" i="9" s="1"/>
  <c r="AO35" i="9"/>
  <c r="AO29" i="9" s="1"/>
  <c r="AP35" i="9"/>
  <c r="AP29" i="9" s="1"/>
  <c r="AQ35" i="9"/>
  <c r="AQ29" i="9" s="1"/>
  <c r="AR35" i="9"/>
  <c r="AR29" i="9" s="1"/>
  <c r="AS35" i="9"/>
  <c r="AS29" i="9" s="1"/>
  <c r="AT35" i="9"/>
  <c r="AT29" i="9" s="1"/>
  <c r="AT39" i="9"/>
  <c r="AN34" i="9"/>
  <c r="AO34" i="9"/>
  <c r="AP34" i="9"/>
  <c r="AQ34" i="9"/>
  <c r="AR34" i="9"/>
  <c r="J34" i="9"/>
  <c r="I34" i="9"/>
  <c r="I33" i="9" s="1"/>
  <c r="I32" i="9" s="1"/>
  <c r="I28" i="9" s="1"/>
  <c r="H34" i="9"/>
  <c r="H33" i="9" s="1"/>
  <c r="H32" i="9" s="1"/>
  <c r="H28" i="9" s="1"/>
  <c r="G34" i="9"/>
  <c r="G33" i="9" s="1"/>
  <c r="G32" i="9" s="1"/>
  <c r="G28" i="9" s="1"/>
  <c r="E33" i="9"/>
  <c r="E32" i="9" s="1"/>
  <c r="E28" i="9" s="1"/>
  <c r="J33" i="9"/>
  <c r="J32" i="9" s="1"/>
  <c r="J28" i="9" s="1"/>
  <c r="K33" i="9"/>
  <c r="L33" i="9"/>
  <c r="L32" i="9" s="1"/>
  <c r="L28" i="9" s="1"/>
  <c r="M33" i="9"/>
  <c r="M32" i="9" s="1"/>
  <c r="M28" i="9" s="1"/>
  <c r="N33" i="9"/>
  <c r="N32" i="9" s="1"/>
  <c r="N28" i="9" s="1"/>
  <c r="O33" i="9"/>
  <c r="O32" i="9" s="1"/>
  <c r="O28" i="9" s="1"/>
  <c r="P33" i="9"/>
  <c r="P32" i="9" s="1"/>
  <c r="P28" i="9" s="1"/>
  <c r="Q33" i="9"/>
  <c r="Q32" i="9" s="1"/>
  <c r="Q28" i="9" s="1"/>
  <c r="R33" i="9"/>
  <c r="R32" i="9" s="1"/>
  <c r="R28" i="9" s="1"/>
  <c r="S33" i="9"/>
  <c r="S32" i="9" s="1"/>
  <c r="S28" i="9" s="1"/>
  <c r="T33" i="9"/>
  <c r="T32" i="9" s="1"/>
  <c r="T28" i="9" s="1"/>
  <c r="U33" i="9"/>
  <c r="U32" i="9" s="1"/>
  <c r="U28" i="9" s="1"/>
  <c r="V33" i="9"/>
  <c r="V32" i="9" s="1"/>
  <c r="V28" i="9" s="1"/>
  <c r="W33" i="9"/>
  <c r="W32" i="9" s="1"/>
  <c r="W28" i="9" s="1"/>
  <c r="X33" i="9"/>
  <c r="X32" i="9" s="1"/>
  <c r="X28" i="9" s="1"/>
  <c r="Y33" i="9"/>
  <c r="Y32" i="9" s="1"/>
  <c r="Y28" i="9" s="1"/>
  <c r="Z33" i="9"/>
  <c r="Z32" i="9" s="1"/>
  <c r="Z28" i="9" s="1"/>
  <c r="AA33" i="9"/>
  <c r="AB33" i="9"/>
  <c r="AB32" i="9" s="1"/>
  <c r="AB28" i="9" s="1"/>
  <c r="AC33" i="9"/>
  <c r="AC32" i="9" s="1"/>
  <c r="AC28" i="9" s="1"/>
  <c r="AD33" i="9"/>
  <c r="AD32" i="9" s="1"/>
  <c r="AD28" i="9" s="1"/>
  <c r="AE33" i="9"/>
  <c r="AE32" i="9" s="1"/>
  <c r="AE28" i="9" s="1"/>
  <c r="AF33" i="9"/>
  <c r="AF32" i="9" s="1"/>
  <c r="AF28" i="9" s="1"/>
  <c r="AG33" i="9"/>
  <c r="AG32" i="9" s="1"/>
  <c r="AG28" i="9" s="1"/>
  <c r="AI33" i="9"/>
  <c r="AI32" i="9" s="1"/>
  <c r="AI28" i="9" s="1"/>
  <c r="AJ33" i="9"/>
  <c r="AJ32" i="9" s="1"/>
  <c r="AJ28" i="9" s="1"/>
  <c r="AK33" i="9"/>
  <c r="AK32" i="9" s="1"/>
  <c r="AK28" i="9" s="1"/>
  <c r="AL33" i="9"/>
  <c r="AL32" i="9" s="1"/>
  <c r="AL28" i="9" s="1"/>
  <c r="AM33" i="9"/>
  <c r="AM32" i="9" s="1"/>
  <c r="AM28" i="9" s="1"/>
  <c r="AV33" i="9"/>
  <c r="AV32" i="9" s="1"/>
  <c r="AV28" i="9" s="1"/>
  <c r="AW33" i="9"/>
  <c r="AX33" i="9"/>
  <c r="AX32" i="9" s="1"/>
  <c r="AX28" i="9" s="1"/>
  <c r="AY33" i="9"/>
  <c r="AY32" i="9" s="1"/>
  <c r="AY28" i="9" s="1"/>
  <c r="AZ33" i="9"/>
  <c r="AZ32" i="9" s="1"/>
  <c r="AZ28" i="9" s="1"/>
  <c r="BA33" i="9"/>
  <c r="BA32" i="9" s="1"/>
  <c r="BA28" i="9" s="1"/>
  <c r="BB33" i="9"/>
  <c r="BB32" i="9" s="1"/>
  <c r="BB28" i="9" s="1"/>
  <c r="BC33" i="9"/>
  <c r="BC32" i="9" s="1"/>
  <c r="BC28" i="9" s="1"/>
  <c r="BD33" i="9"/>
  <c r="BD32" i="9" s="1"/>
  <c r="BD28" i="9" s="1"/>
  <c r="BE33" i="9"/>
  <c r="BE32" i="9" s="1"/>
  <c r="BE28" i="9" s="1"/>
  <c r="BF33" i="9"/>
  <c r="BF32" i="9" s="1"/>
  <c r="BF28" i="9" s="1"/>
  <c r="BG33" i="9"/>
  <c r="BG32" i="9" s="1"/>
  <c r="BG28" i="9" s="1"/>
  <c r="BH33" i="9"/>
  <c r="BH32" i="9" s="1"/>
  <c r="BH28" i="9" s="1"/>
  <c r="BI33" i="9"/>
  <c r="BI32" i="9" s="1"/>
  <c r="BI28" i="9" s="1"/>
  <c r="BJ33" i="9"/>
  <c r="BJ32" i="9" s="1"/>
  <c r="BJ28" i="9" s="1"/>
  <c r="BK33" i="9"/>
  <c r="BK32" i="9" s="1"/>
  <c r="BK28" i="9" s="1"/>
  <c r="BL33" i="9"/>
  <c r="BL32" i="9" s="1"/>
  <c r="BL28" i="9" s="1"/>
  <c r="BM33" i="9"/>
  <c r="BN33" i="9"/>
  <c r="BN32" i="9" s="1"/>
  <c r="BN28" i="9" s="1"/>
  <c r="BO33" i="9"/>
  <c r="BO32" i="9" s="1"/>
  <c r="BO28" i="9" s="1"/>
  <c r="BP33" i="9"/>
  <c r="BP32" i="9" s="1"/>
  <c r="BP28" i="9" s="1"/>
  <c r="I26" i="8"/>
  <c r="V26" i="8"/>
  <c r="E28" i="8"/>
  <c r="I28" i="8"/>
  <c r="J28" i="8"/>
  <c r="K28" i="8"/>
  <c r="L28" i="8"/>
  <c r="M28" i="8"/>
  <c r="N28" i="8"/>
  <c r="O28" i="8"/>
  <c r="Q28" i="8"/>
  <c r="V28" i="8"/>
  <c r="J30" i="8"/>
  <c r="J26" i="8" s="1"/>
  <c r="J25" i="8" s="1"/>
  <c r="E31" i="8"/>
  <c r="E30" i="8" s="1"/>
  <c r="E26" i="8" s="1"/>
  <c r="J31" i="8"/>
  <c r="K31" i="8"/>
  <c r="K30" i="8" s="1"/>
  <c r="K26" i="8" s="1"/>
  <c r="K25" i="8" s="1"/>
  <c r="L31" i="8"/>
  <c r="L30" i="8" s="1"/>
  <c r="L26" i="8" s="1"/>
  <c r="L25" i="8" s="1"/>
  <c r="M31" i="8"/>
  <c r="M30" i="8" s="1"/>
  <c r="M26" i="8" s="1"/>
  <c r="M25" i="8" s="1"/>
  <c r="N31" i="8"/>
  <c r="N30" i="8" s="1"/>
  <c r="N26" i="8" s="1"/>
  <c r="N25" i="8" s="1"/>
  <c r="O31" i="8"/>
  <c r="O30" i="8" s="1"/>
  <c r="O26" i="8" s="1"/>
  <c r="O25" i="8" s="1"/>
  <c r="P32" i="8"/>
  <c r="P31" i="8" s="1"/>
  <c r="E36" i="8"/>
  <c r="D32" i="8"/>
  <c r="D37" i="8"/>
  <c r="D39" i="9" s="1"/>
  <c r="AH39" i="9" s="1"/>
  <c r="D28" i="8" l="1"/>
  <c r="F28" i="8" s="1"/>
  <c r="H32" i="8"/>
  <c r="U31" i="8"/>
  <c r="P30" i="8"/>
  <c r="F32" i="8"/>
  <c r="G32" i="8" s="1"/>
  <c r="G31" i="8" s="1"/>
  <c r="G30" i="8" s="1"/>
  <c r="G26" i="8" s="1"/>
  <c r="AD33" i="13"/>
  <c r="AD32" i="13" s="1"/>
  <c r="AD31" i="13" s="1"/>
  <c r="AD27" i="13" s="1"/>
  <c r="D31" i="8"/>
  <c r="D34" i="9"/>
  <c r="G59" i="15"/>
  <c r="F59" i="15"/>
  <c r="F39" i="9"/>
  <c r="BZ39" i="9"/>
  <c r="H25" i="11"/>
  <c r="D36" i="8"/>
  <c r="F37" i="8"/>
  <c r="G37" i="8" s="1"/>
  <c r="G28" i="8" s="1"/>
  <c r="AD38" i="13"/>
  <c r="Q25" i="8"/>
  <c r="AN33" i="9"/>
  <c r="AN32" i="9" s="1"/>
  <c r="AN28" i="9" s="1"/>
  <c r="AP33" i="9"/>
  <c r="AP32" i="9" s="1"/>
  <c r="AP28" i="9" s="1"/>
  <c r="F156" i="15"/>
  <c r="G156" i="15"/>
  <c r="I25" i="11"/>
  <c r="T32" i="8"/>
  <c r="T31" i="8" s="1"/>
  <c r="T30" i="8" s="1"/>
  <c r="T26" i="8" s="1"/>
  <c r="U32" i="8"/>
  <c r="AS33" i="9"/>
  <c r="AS32" i="9" s="1"/>
  <c r="AS28" i="9" s="1"/>
  <c r="AO33" i="9"/>
  <c r="AO32" i="9" s="1"/>
  <c r="AO28" i="9" s="1"/>
  <c r="BY32" i="9"/>
  <c r="F349" i="15"/>
  <c r="G349" i="15"/>
  <c r="G25" i="8"/>
  <c r="I25" i="8"/>
  <c r="E25" i="8"/>
  <c r="D212" i="15"/>
  <c r="D144" i="15"/>
  <c r="AR33" i="9"/>
  <c r="AR32" i="9" s="1"/>
  <c r="AR28" i="9" s="1"/>
  <c r="AQ33" i="9"/>
  <c r="AQ32" i="9" s="1"/>
  <c r="AQ28" i="9" s="1"/>
  <c r="F36" i="8"/>
  <c r="R32" i="8" l="1"/>
  <c r="H31" i="8"/>
  <c r="H30" i="8" s="1"/>
  <c r="H26" i="8" s="1"/>
  <c r="F212" i="15"/>
  <c r="G212" i="15"/>
  <c r="BY28" i="9"/>
  <c r="AH34" i="9"/>
  <c r="D33" i="9"/>
  <c r="D32" i="9" s="1"/>
  <c r="D28" i="9" s="1"/>
  <c r="U30" i="8"/>
  <c r="P26" i="8"/>
  <c r="G144" i="15"/>
  <c r="F144" i="15"/>
  <c r="F31" i="8"/>
  <c r="D30" i="8"/>
  <c r="D200" i="15"/>
  <c r="D272" i="15"/>
  <c r="H28" i="7"/>
  <c r="U28" i="7"/>
  <c r="S30" i="7"/>
  <c r="S26" i="7" s="1"/>
  <c r="E31" i="7"/>
  <c r="E30" i="7" s="1"/>
  <c r="F31" i="7"/>
  <c r="F30" i="7" s="1"/>
  <c r="G31" i="7"/>
  <c r="G30" i="7" s="1"/>
  <c r="H31" i="7"/>
  <c r="H30" i="7" s="1"/>
  <c r="I31" i="7"/>
  <c r="J31" i="7"/>
  <c r="J30" i="7" s="1"/>
  <c r="K31" i="7"/>
  <c r="K30" i="7" s="1"/>
  <c r="L31" i="7"/>
  <c r="L30" i="7" s="1"/>
  <c r="M31" i="7"/>
  <c r="P31" i="7"/>
  <c r="P30" i="7" s="1"/>
  <c r="P26" i="7" s="1"/>
  <c r="Q31" i="7"/>
  <c r="Q30" i="7" s="1"/>
  <c r="R31" i="7"/>
  <c r="R30" i="7" s="1"/>
  <c r="S31" i="7"/>
  <c r="D31" i="7"/>
  <c r="D30" i="7" s="1"/>
  <c r="D26" i="7" s="1"/>
  <c r="D37" i="7"/>
  <c r="G37" i="7"/>
  <c r="T37" i="7" s="1"/>
  <c r="C25" i="7"/>
  <c r="D29" i="6"/>
  <c r="D28" i="6" s="1"/>
  <c r="D24" i="6" s="1"/>
  <c r="E34" i="6"/>
  <c r="I34" i="6"/>
  <c r="J34" i="6"/>
  <c r="K34" i="6"/>
  <c r="L34" i="6"/>
  <c r="M34" i="6"/>
  <c r="N34" i="6"/>
  <c r="P34" i="6"/>
  <c r="R34" i="6"/>
  <c r="S34" i="6"/>
  <c r="D34" i="6"/>
  <c r="F29" i="6"/>
  <c r="O29" i="6"/>
  <c r="R29" i="6"/>
  <c r="S29" i="6"/>
  <c r="H29" i="6"/>
  <c r="I29" i="6"/>
  <c r="J29" i="6"/>
  <c r="K29" i="6"/>
  <c r="L29" i="6"/>
  <c r="M29" i="6"/>
  <c r="N29" i="6"/>
  <c r="P29" i="6"/>
  <c r="E29" i="6"/>
  <c r="G36" i="11"/>
  <c r="AO39" i="9"/>
  <c r="S32" i="8" l="1"/>
  <c r="S31" i="8" s="1"/>
  <c r="S30" i="8" s="1"/>
  <c r="S26" i="8" s="1"/>
  <c r="R31" i="8"/>
  <c r="R30" i="8" s="1"/>
  <c r="R26" i="8" s="1"/>
  <c r="R26" i="7"/>
  <c r="H26" i="7"/>
  <c r="H25" i="7"/>
  <c r="D702" i="15" s="1"/>
  <c r="Q26" i="7"/>
  <c r="G26" i="7"/>
  <c r="E26" i="7"/>
  <c r="K26" i="7"/>
  <c r="J26" i="7"/>
  <c r="F26" i="7"/>
  <c r="T30" i="7"/>
  <c r="U30" i="7"/>
  <c r="U26" i="7" s="1"/>
  <c r="U26" i="8"/>
  <c r="G200" i="15"/>
  <c r="F200" i="15"/>
  <c r="BZ34" i="9"/>
  <c r="AH33" i="9"/>
  <c r="F34" i="9"/>
  <c r="F33" i="9" s="1"/>
  <c r="F32" i="9" s="1"/>
  <c r="F28" i="9" s="1"/>
  <c r="F272" i="15"/>
  <c r="G272" i="15"/>
  <c r="M30" i="7"/>
  <c r="V31" i="7"/>
  <c r="W31" i="7"/>
  <c r="I30" i="7"/>
  <c r="I26" i="7" s="1"/>
  <c r="N31" i="7"/>
  <c r="O31" i="7"/>
  <c r="F30" i="8"/>
  <c r="D26" i="8"/>
  <c r="O37" i="7"/>
  <c r="N37" i="7"/>
  <c r="U31" i="7"/>
  <c r="T31" i="7"/>
  <c r="L26" i="7"/>
  <c r="D260" i="15"/>
  <c r="D301" i="15"/>
  <c r="BD36" i="11"/>
  <c r="BC36" i="12" s="1"/>
  <c r="D35" i="12"/>
  <c r="D32" i="12" s="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AL35" i="11"/>
  <c r="AM35" i="11"/>
  <c r="AU35" i="11"/>
  <c r="AV35" i="11"/>
  <c r="AW35" i="11"/>
  <c r="AX35" i="11"/>
  <c r="AY35" i="11"/>
  <c r="AZ35" i="11"/>
  <c r="AZ27" i="11" s="1"/>
  <c r="BA35" i="11"/>
  <c r="BA27" i="11" s="1"/>
  <c r="BB35" i="11"/>
  <c r="BB27" i="11" s="1"/>
  <c r="BC35" i="11"/>
  <c r="BC27" i="11" s="1"/>
  <c r="BE35" i="11"/>
  <c r="BE27" i="11" s="1"/>
  <c r="BF35" i="11"/>
  <c r="BF27" i="11" s="1"/>
  <c r="BG35" i="11"/>
  <c r="BG27" i="11" s="1"/>
  <c r="BH35" i="11"/>
  <c r="BH27" i="11" s="1"/>
  <c r="BI35" i="11"/>
  <c r="BI27" i="11" s="1"/>
  <c r="BJ35" i="11"/>
  <c r="BJ27" i="11" s="1"/>
  <c r="BK35" i="11"/>
  <c r="BK27" i="11" s="1"/>
  <c r="BL35" i="11"/>
  <c r="BL27" i="11" s="1"/>
  <c r="BM35" i="11"/>
  <c r="BM27" i="11" s="1"/>
  <c r="BN35" i="11"/>
  <c r="BN27" i="11" s="1"/>
  <c r="BO35" i="11"/>
  <c r="BO27" i="11" s="1"/>
  <c r="BP35" i="11"/>
  <c r="BP27" i="11" s="1"/>
  <c r="BQ35" i="11"/>
  <c r="BQ27" i="11" s="1"/>
  <c r="BR35" i="11"/>
  <c r="BR27" i="11" s="1"/>
  <c r="BS35" i="11"/>
  <c r="BS27" i="11" s="1"/>
  <c r="BT35" i="11"/>
  <c r="BT27" i="11" s="1"/>
  <c r="BU35" i="11"/>
  <c r="BV35" i="11"/>
  <c r="BW35" i="11"/>
  <c r="BW27" i="11" s="1"/>
  <c r="BX35" i="11"/>
  <c r="BX27" i="11" s="1"/>
  <c r="BY35" i="11"/>
  <c r="BY27" i="11" s="1"/>
  <c r="BZ35" i="11"/>
  <c r="BZ27" i="11" s="1"/>
  <c r="CA35" i="11"/>
  <c r="CA27" i="11" s="1"/>
  <c r="CB35" i="11"/>
  <c r="CB27" i="11" s="1"/>
  <c r="CC35" i="11"/>
  <c r="CC27" i="11" s="1"/>
  <c r="L32" i="11"/>
  <c r="O32" i="11"/>
  <c r="P32" i="11"/>
  <c r="R32" i="11"/>
  <c r="S32" i="11"/>
  <c r="T32" i="11"/>
  <c r="W32" i="11"/>
  <c r="X32" i="11"/>
  <c r="AA32" i="11"/>
  <c r="AB32" i="11"/>
  <c r="AE32" i="11"/>
  <c r="AF32" i="11"/>
  <c r="AH32" i="11"/>
  <c r="AJ32" i="11"/>
  <c r="N32" i="11"/>
  <c r="V32" i="11"/>
  <c r="Z32" i="11"/>
  <c r="AD32" i="11"/>
  <c r="AL32" i="11"/>
  <c r="AM32" i="11"/>
  <c r="AM26" i="11" s="1"/>
  <c r="U25" i="7" l="1"/>
  <c r="AL27" i="11"/>
  <c r="AL24" i="11"/>
  <c r="BD35" i="11"/>
  <c r="BD27" i="11" s="1"/>
  <c r="AV27" i="11"/>
  <c r="AO35" i="11"/>
  <c r="AO27" i="11" s="1"/>
  <c r="AK32" i="11"/>
  <c r="AK27" i="11"/>
  <c r="AK24" i="11"/>
  <c r="AG32" i="11"/>
  <c r="AG27" i="11"/>
  <c r="AG24" i="11"/>
  <c r="AC32" i="11"/>
  <c r="AC27" i="11"/>
  <c r="AC24" i="11"/>
  <c r="Y32" i="11"/>
  <c r="Y27" i="11"/>
  <c r="Y24" i="11"/>
  <c r="U32" i="11"/>
  <c r="U27" i="11"/>
  <c r="U24" i="11"/>
  <c r="Q32" i="11"/>
  <c r="J35" i="11"/>
  <c r="Q27" i="11"/>
  <c r="Q24" i="11"/>
  <c r="M32" i="11"/>
  <c r="F35" i="11"/>
  <c r="M27" i="11"/>
  <c r="M24" i="11"/>
  <c r="G301" i="15"/>
  <c r="F301" i="15"/>
  <c r="M26" i="7"/>
  <c r="V26" i="7" s="1"/>
  <c r="W30" i="7"/>
  <c r="W26" i="7" s="1"/>
  <c r="V30" i="7"/>
  <c r="AH32" i="9"/>
  <c r="BZ33" i="9"/>
  <c r="AH27" i="11"/>
  <c r="AH24" i="11"/>
  <c r="V27" i="11"/>
  <c r="V24" i="11"/>
  <c r="N27" i="11"/>
  <c r="G35" i="11"/>
  <c r="N24" i="11"/>
  <c r="D700" i="15"/>
  <c r="D699" i="15"/>
  <c r="AY27" i="11"/>
  <c r="AR35" i="11"/>
  <c r="AR27" i="11" s="1"/>
  <c r="AU27" i="11"/>
  <c r="AN35" i="11"/>
  <c r="AN27" i="11" s="1"/>
  <c r="AJ27" i="11"/>
  <c r="AJ24" i="11"/>
  <c r="AF27" i="11"/>
  <c r="AF24" i="11"/>
  <c r="AB27" i="11"/>
  <c r="AB24" i="11"/>
  <c r="X27" i="11"/>
  <c r="X24" i="11"/>
  <c r="T27" i="11"/>
  <c r="T24" i="11"/>
  <c r="P27" i="11"/>
  <c r="I27" i="11" s="1"/>
  <c r="I35" i="11"/>
  <c r="P24" i="11"/>
  <c r="E35" i="11"/>
  <c r="L27" i="11"/>
  <c r="L24" i="11"/>
  <c r="G260" i="15"/>
  <c r="F260" i="15"/>
  <c r="F26" i="8"/>
  <c r="D25" i="8"/>
  <c r="F25" i="8" s="1"/>
  <c r="O30" i="7"/>
  <c r="N30" i="7"/>
  <c r="AW27" i="11"/>
  <c r="AD27" i="11"/>
  <c r="AD24" i="11"/>
  <c r="Z27" i="11"/>
  <c r="Z24" i="11"/>
  <c r="R27" i="11"/>
  <c r="K35" i="11"/>
  <c r="R24" i="11"/>
  <c r="K24" i="11" s="1"/>
  <c r="N26" i="7"/>
  <c r="O26" i="7"/>
  <c r="AX27" i="11"/>
  <c r="AQ35" i="11"/>
  <c r="AQ27" i="11" s="1"/>
  <c r="AM27" i="11"/>
  <c r="AM24" i="11"/>
  <c r="AI32" i="11"/>
  <c r="AI27" i="11"/>
  <c r="AI24" i="11"/>
  <c r="AE27" i="11"/>
  <c r="AE24" i="11"/>
  <c r="AA27" i="11"/>
  <c r="AA24" i="11"/>
  <c r="W27" i="11"/>
  <c r="W24" i="11"/>
  <c r="S27" i="11"/>
  <c r="S24" i="11"/>
  <c r="O27" i="11"/>
  <c r="H27" i="11" s="1"/>
  <c r="H35" i="11"/>
  <c r="O24" i="11"/>
  <c r="H24" i="11" s="1"/>
  <c r="T26" i="7"/>
  <c r="BU27" i="11"/>
  <c r="AS35" i="11"/>
  <c r="BV27" i="11"/>
  <c r="AT35" i="11"/>
  <c r="D292" i="15"/>
  <c r="Q29" i="6"/>
  <c r="Q28" i="6" s="1"/>
  <c r="Q24" i="6" s="1"/>
  <c r="G29" i="6"/>
  <c r="AP35" i="11" l="1"/>
  <c r="AP27" i="11" s="1"/>
  <c r="E24" i="11"/>
  <c r="F24" i="11"/>
  <c r="D290" i="15"/>
  <c r="F292" i="15"/>
  <c r="G292" i="15"/>
  <c r="E27" i="11"/>
  <c r="F27" i="11"/>
  <c r="J27" i="11"/>
  <c r="G27" i="11"/>
  <c r="K27" i="11"/>
  <c r="G24" i="11"/>
  <c r="AH28" i="9"/>
  <c r="BZ32" i="9"/>
  <c r="BZ28" i="9" s="1"/>
  <c r="J24" i="11"/>
  <c r="I24" i="11"/>
  <c r="AS27" i="11"/>
  <c r="AT27" i="11"/>
  <c r="E26" i="6"/>
  <c r="I26" i="6"/>
  <c r="J26" i="6"/>
  <c r="K26" i="6"/>
  <c r="L26" i="6"/>
  <c r="M26" i="6"/>
  <c r="N26" i="6"/>
  <c r="P26" i="6"/>
  <c r="R26" i="6"/>
  <c r="S26" i="6"/>
  <c r="D26" i="6"/>
  <c r="S25" i="6"/>
  <c r="H35" i="6"/>
  <c r="F35" i="6"/>
  <c r="O35" i="6" l="1"/>
  <c r="F34" i="6"/>
  <c r="F290" i="15"/>
  <c r="G290" i="15"/>
  <c r="H26" i="6"/>
  <c r="H34" i="6"/>
  <c r="G35" i="6"/>
  <c r="F26" i="6"/>
  <c r="O26" i="6"/>
  <c r="Q35" i="6" l="1"/>
  <c r="G34" i="6"/>
  <c r="Q34" i="6" s="1"/>
  <c r="G26" i="6"/>
  <c r="P37" i="8"/>
  <c r="O34" i="6"/>
  <c r="Q26" i="6"/>
  <c r="N37" i="10"/>
  <c r="N36" i="10" s="1"/>
  <c r="N28" i="10" s="1"/>
  <c r="M37" i="10"/>
  <c r="M36" i="10" s="1"/>
  <c r="M28" i="10" s="1"/>
  <c r="K37" i="10"/>
  <c r="K36" i="10" s="1"/>
  <c r="K28" i="10" s="1"/>
  <c r="J37" i="10"/>
  <c r="J36" i="10" s="1"/>
  <c r="J28" i="10" s="1"/>
  <c r="H37" i="8" l="1"/>
  <c r="T37" i="8"/>
  <c r="T28" i="8" s="1"/>
  <c r="T25" i="8" s="1"/>
  <c r="U37" i="8"/>
  <c r="P28" i="8"/>
  <c r="F38" i="13"/>
  <c r="G38" i="13"/>
  <c r="H38" i="13"/>
  <c r="I38" i="13"/>
  <c r="BC37" i="13"/>
  <c r="AK37" i="13"/>
  <c r="AL37" i="13"/>
  <c r="AM37" i="13"/>
  <c r="AN37" i="13"/>
  <c r="AN29" i="13" s="1"/>
  <c r="AN26" i="13" s="1"/>
  <c r="AP37" i="13"/>
  <c r="AP29" i="13" s="1"/>
  <c r="AP26" i="13" s="1"/>
  <c r="AQ37" i="13"/>
  <c r="AQ29" i="13" s="1"/>
  <c r="AQ26" i="13" s="1"/>
  <c r="AR37" i="13"/>
  <c r="AR29" i="13" s="1"/>
  <c r="AR26" i="13" s="1"/>
  <c r="AS37" i="13"/>
  <c r="AS29" i="13" s="1"/>
  <c r="AS26" i="13" s="1"/>
  <c r="AT37" i="13"/>
  <c r="AT29" i="13" s="1"/>
  <c r="AT26" i="13" s="1"/>
  <c r="AU37" i="13"/>
  <c r="AU29" i="13" s="1"/>
  <c r="AU26" i="13" s="1"/>
  <c r="AV37" i="13"/>
  <c r="AV29" i="13" s="1"/>
  <c r="AV26" i="13" s="1"/>
  <c r="AW37" i="13"/>
  <c r="AW29" i="13" s="1"/>
  <c r="AW26" i="13" s="1"/>
  <c r="AX37" i="13"/>
  <c r="AX29" i="13" s="1"/>
  <c r="AX26" i="13" s="1"/>
  <c r="AZ37" i="13"/>
  <c r="BA37" i="13"/>
  <c r="BA29" i="13" s="1"/>
  <c r="BA26" i="13" s="1"/>
  <c r="BB37" i="13"/>
  <c r="BB29" i="13" s="1"/>
  <c r="BB26" i="13" s="1"/>
  <c r="J37" i="13"/>
  <c r="K37" i="13"/>
  <c r="L37" i="13"/>
  <c r="M37" i="13"/>
  <c r="N37" i="13"/>
  <c r="P37" i="13"/>
  <c r="Q37" i="13"/>
  <c r="R37" i="13"/>
  <c r="S37" i="13"/>
  <c r="U37" i="13"/>
  <c r="V37" i="13"/>
  <c r="W37" i="13"/>
  <c r="X37" i="13"/>
  <c r="Y37" i="13"/>
  <c r="Z37" i="13"/>
  <c r="AA37" i="13"/>
  <c r="AB37" i="13"/>
  <c r="AC37" i="13"/>
  <c r="M4" i="4"/>
  <c r="M5" i="4"/>
  <c r="D12" i="4"/>
  <c r="H17" i="4"/>
  <c r="AX5" i="13"/>
  <c r="E38" i="13"/>
  <c r="BC5" i="12"/>
  <c r="D25" i="12"/>
  <c r="D24" i="12" s="1"/>
  <c r="BH25" i="12"/>
  <c r="BH24" i="12" s="1"/>
  <c r="BY4" i="11"/>
  <c r="K22" i="11"/>
  <c r="R22" i="11" s="1"/>
  <c r="Y22" i="11" s="1"/>
  <c r="AF22" i="11" s="1"/>
  <c r="AM22" i="11" s="1"/>
  <c r="AT22" i="11" s="1"/>
  <c r="BA22" i="11" s="1"/>
  <c r="BH22" i="11" s="1"/>
  <c r="BO22" i="11" s="1"/>
  <c r="BV22" i="11" s="1"/>
  <c r="CC22" i="11" s="1"/>
  <c r="BR25" i="11"/>
  <c r="BR24" i="11" s="1"/>
  <c r="D25" i="11"/>
  <c r="D24" i="11" s="1"/>
  <c r="AU25" i="11"/>
  <c r="AV25" i="11"/>
  <c r="AV24" i="11" s="1"/>
  <c r="AW25" i="11"/>
  <c r="AW24" i="11" s="1"/>
  <c r="AX25" i="11"/>
  <c r="AX24" i="11" s="1"/>
  <c r="AY25" i="11"/>
  <c r="AZ25" i="11"/>
  <c r="AZ24" i="11" s="1"/>
  <c r="BA25" i="11"/>
  <c r="BA24" i="11" s="1"/>
  <c r="BB25" i="11"/>
  <c r="BB24" i="11" s="1"/>
  <c r="BC25" i="11"/>
  <c r="BC24" i="11" s="1"/>
  <c r="BD25" i="11"/>
  <c r="BD24" i="11" s="1"/>
  <c r="BE25" i="11"/>
  <c r="BE24" i="11" s="1"/>
  <c r="BF25" i="11"/>
  <c r="BF24" i="11" s="1"/>
  <c r="BG25" i="11"/>
  <c r="BG24" i="11" s="1"/>
  <c r="BH25" i="11"/>
  <c r="BH24" i="11" s="1"/>
  <c r="BI25" i="11"/>
  <c r="BI24" i="11" s="1"/>
  <c r="BJ25" i="11"/>
  <c r="BJ24" i="11" s="1"/>
  <c r="BL25" i="11"/>
  <c r="BL24" i="11" s="1"/>
  <c r="BM25" i="11"/>
  <c r="BM24" i="11" s="1"/>
  <c r="BN25" i="11"/>
  <c r="BN24" i="11" s="1"/>
  <c r="BO25" i="11"/>
  <c r="BO24" i="11" s="1"/>
  <c r="BP25" i="11"/>
  <c r="BP24" i="11" s="1"/>
  <c r="BQ25" i="11"/>
  <c r="BQ24" i="11" s="1"/>
  <c r="BS25" i="11"/>
  <c r="BS24" i="11" s="1"/>
  <c r="BT25" i="11"/>
  <c r="BT24" i="11" s="1"/>
  <c r="BU25" i="11"/>
  <c r="BU24" i="11" s="1"/>
  <c r="BV25" i="11"/>
  <c r="BV24" i="11" s="1"/>
  <c r="BW25" i="11"/>
  <c r="BW24" i="11" s="1"/>
  <c r="BX25" i="11"/>
  <c r="BX24" i="11" s="1"/>
  <c r="BY25" i="11"/>
  <c r="BY24" i="11" s="1"/>
  <c r="BZ25" i="11"/>
  <c r="BZ24" i="11" s="1"/>
  <c r="CA25" i="11"/>
  <c r="CA24" i="11" s="1"/>
  <c r="CB25" i="11"/>
  <c r="CB24" i="11" s="1"/>
  <c r="CC25" i="11"/>
  <c r="CC24" i="11" s="1"/>
  <c r="CD26" i="11"/>
  <c r="U26" i="11"/>
  <c r="F36" i="11"/>
  <c r="H36" i="11"/>
  <c r="I36" i="11"/>
  <c r="J36" i="11"/>
  <c r="K36" i="11"/>
  <c r="AN36" i="11"/>
  <c r="AM36" i="12" s="1"/>
  <c r="AO36" i="11"/>
  <c r="AN36" i="12" s="1"/>
  <c r="AP36" i="11"/>
  <c r="AO36" i="12" s="1"/>
  <c r="AQ36" i="11"/>
  <c r="AP36" i="12" s="1"/>
  <c r="AR36" i="11"/>
  <c r="AQ36" i="12" s="1"/>
  <c r="AS36" i="11"/>
  <c r="AR36" i="12" s="1"/>
  <c r="AT36" i="11"/>
  <c r="AC5" i="10"/>
  <c r="D25" i="10"/>
  <c r="E33" i="10"/>
  <c r="BY6" i="9"/>
  <c r="CA27" i="9"/>
  <c r="CA37" i="9"/>
  <c r="CA35" i="9" s="1"/>
  <c r="L38" i="9"/>
  <c r="N38" i="9"/>
  <c r="O38" i="9"/>
  <c r="P38" i="9"/>
  <c r="Q38" i="9"/>
  <c r="R38" i="9"/>
  <c r="S38" i="9"/>
  <c r="U38" i="9"/>
  <c r="V38" i="9"/>
  <c r="W38" i="9"/>
  <c r="X38" i="9"/>
  <c r="Y38" i="9"/>
  <c r="Z38" i="9"/>
  <c r="AB38" i="9"/>
  <c r="AC38" i="9"/>
  <c r="AD38" i="9"/>
  <c r="AE38" i="9"/>
  <c r="AF38" i="9"/>
  <c r="AG38" i="9"/>
  <c r="AI38" i="9"/>
  <c r="AJ38" i="9"/>
  <c r="AK38" i="9"/>
  <c r="AL38" i="9"/>
  <c r="AM38" i="9"/>
  <c r="AU38" i="9"/>
  <c r="AV38" i="9"/>
  <c r="AW38" i="9"/>
  <c r="AX38" i="9"/>
  <c r="AY38" i="9"/>
  <c r="AZ38" i="9"/>
  <c r="BA38" i="9"/>
  <c r="BB38" i="9"/>
  <c r="BD38" i="9"/>
  <c r="BE38" i="9"/>
  <c r="BF38" i="9"/>
  <c r="BG38" i="9"/>
  <c r="BH38" i="9"/>
  <c r="BI38" i="9"/>
  <c r="BJ38" i="9"/>
  <c r="BK38" i="9"/>
  <c r="BL38" i="9"/>
  <c r="BM38" i="9"/>
  <c r="BN38" i="9"/>
  <c r="BO38" i="9"/>
  <c r="BP38" i="9"/>
  <c r="BQ38" i="9"/>
  <c r="BR38" i="9"/>
  <c r="BS38" i="9"/>
  <c r="BT38" i="9"/>
  <c r="BU38" i="9"/>
  <c r="BV38" i="9"/>
  <c r="BW38" i="9"/>
  <c r="BX38" i="9"/>
  <c r="BY38" i="9"/>
  <c r="BZ38" i="9"/>
  <c r="E39" i="9"/>
  <c r="G39" i="9"/>
  <c r="H39" i="9"/>
  <c r="I39" i="9"/>
  <c r="J39" i="9"/>
  <c r="K39" i="9"/>
  <c r="AN39" i="9"/>
  <c r="AP39" i="9"/>
  <c r="AQ39" i="9"/>
  <c r="AR39" i="9"/>
  <c r="AS39" i="9"/>
  <c r="T5" i="8"/>
  <c r="V36" i="8"/>
  <c r="V34" i="8" s="1"/>
  <c r="V27" i="8" s="1"/>
  <c r="W5" i="7"/>
  <c r="I9" i="7"/>
  <c r="H11" i="8" s="1"/>
  <c r="L9" i="7"/>
  <c r="J11" i="8" s="1"/>
  <c r="I11" i="7"/>
  <c r="G13" i="8" s="1"/>
  <c r="L14" i="7"/>
  <c r="J16" i="8" s="1"/>
  <c r="X26" i="7"/>
  <c r="C33" i="7"/>
  <c r="C27" i="7" s="1"/>
  <c r="X35" i="7"/>
  <c r="E36" i="7"/>
  <c r="F36" i="7"/>
  <c r="F28" i="7" s="1"/>
  <c r="F25" i="7" s="1"/>
  <c r="J36" i="7"/>
  <c r="J28" i="7" s="1"/>
  <c r="J25" i="7" s="1"/>
  <c r="K36" i="7"/>
  <c r="K28" i="7" s="1"/>
  <c r="K25" i="7" s="1"/>
  <c r="M36" i="7"/>
  <c r="P36" i="7"/>
  <c r="P28" i="7" s="1"/>
  <c r="Q36" i="7"/>
  <c r="Q28" i="7" s="1"/>
  <c r="Q25" i="7" s="1"/>
  <c r="R36" i="7"/>
  <c r="R28" i="7" s="1"/>
  <c r="R25" i="7" s="1"/>
  <c r="S36" i="7"/>
  <c r="S28" i="7" s="1"/>
  <c r="S25" i="7" s="1"/>
  <c r="W27" i="7"/>
  <c r="T29" i="6"/>
  <c r="T28" i="6" s="1"/>
  <c r="T24" i="6" s="1"/>
  <c r="E28" i="6"/>
  <c r="I28" i="6"/>
  <c r="J28" i="6"/>
  <c r="J24" i="6" s="1"/>
  <c r="J23" i="6" s="1"/>
  <c r="K28" i="6"/>
  <c r="L28" i="6"/>
  <c r="M28" i="6"/>
  <c r="N28" i="6"/>
  <c r="P28" i="6"/>
  <c r="R28" i="6"/>
  <c r="R24" i="6" s="1"/>
  <c r="R23" i="6" s="1"/>
  <c r="S28" i="6"/>
  <c r="E25" i="6"/>
  <c r="F25" i="6"/>
  <c r="G25" i="6"/>
  <c r="H25" i="6"/>
  <c r="I25" i="6"/>
  <c r="J25" i="6"/>
  <c r="K25" i="6"/>
  <c r="L25" i="6"/>
  <c r="M25" i="6"/>
  <c r="N25" i="6"/>
  <c r="O25" i="6"/>
  <c r="P25" i="6"/>
  <c r="R25" i="6"/>
  <c r="Q25" i="6"/>
  <c r="O37" i="13"/>
  <c r="O29" i="13" s="1"/>
  <c r="O26" i="13" s="1"/>
  <c r="BA35" i="9" l="1"/>
  <c r="BA29" i="9" s="1"/>
  <c r="BA30" i="9"/>
  <c r="BA27" i="9"/>
  <c r="AG35" i="9"/>
  <c r="AG29" i="9" s="1"/>
  <c r="AG30" i="9"/>
  <c r="AG27" i="9"/>
  <c r="V34" i="13"/>
  <c r="V28" i="13" s="1"/>
  <c r="V29" i="13"/>
  <c r="V26" i="13" s="1"/>
  <c r="AM29" i="13"/>
  <c r="AH37" i="13"/>
  <c r="BU35" i="9"/>
  <c r="BU29" i="9" s="1"/>
  <c r="BU30" i="9"/>
  <c r="BU27" i="9"/>
  <c r="BM35" i="9"/>
  <c r="BM29" i="9" s="1"/>
  <c r="BM30" i="9"/>
  <c r="BM27" i="9"/>
  <c r="BI35" i="9"/>
  <c r="BI29" i="9" s="1"/>
  <c r="BI30" i="9"/>
  <c r="BI27" i="9"/>
  <c r="BE35" i="9"/>
  <c r="BE29" i="9" s="1"/>
  <c r="BE30" i="9"/>
  <c r="BE27" i="9"/>
  <c r="AZ35" i="9"/>
  <c r="AZ29" i="9" s="1"/>
  <c r="AS38" i="9"/>
  <c r="AZ30" i="9"/>
  <c r="AZ27" i="9"/>
  <c r="AV35" i="9"/>
  <c r="AV29" i="9" s="1"/>
  <c r="AV30" i="9"/>
  <c r="AV27" i="9"/>
  <c r="AK35" i="9"/>
  <c r="AK29" i="9" s="1"/>
  <c r="AK30" i="9"/>
  <c r="AK27" i="9"/>
  <c r="AF35" i="9"/>
  <c r="AF29" i="9" s="1"/>
  <c r="AF30" i="9"/>
  <c r="AF27" i="9"/>
  <c r="AB35" i="9"/>
  <c r="AB29" i="9" s="1"/>
  <c r="AB30" i="9"/>
  <c r="AB27" i="9"/>
  <c r="W35" i="9"/>
  <c r="W29" i="9" s="1"/>
  <c r="W30" i="9"/>
  <c r="W27" i="9"/>
  <c r="R35" i="9"/>
  <c r="R29" i="9" s="1"/>
  <c r="R30" i="9"/>
  <c r="R27" i="9"/>
  <c r="N35" i="9"/>
  <c r="N29" i="9" s="1"/>
  <c r="N30" i="9"/>
  <c r="N27" i="9"/>
  <c r="U34" i="13"/>
  <c r="U28" i="13" s="1"/>
  <c r="U29" i="13"/>
  <c r="U26" i="13" s="1"/>
  <c r="P34" i="13"/>
  <c r="P29" i="13"/>
  <c r="P26" i="13" s="1"/>
  <c r="K34" i="13"/>
  <c r="K28" i="13" s="1"/>
  <c r="K29" i="13"/>
  <c r="F37" i="13"/>
  <c r="AY37" i="13"/>
  <c r="AZ29" i="13"/>
  <c r="AL29" i="13"/>
  <c r="AG37" i="13"/>
  <c r="BN35" i="9"/>
  <c r="BN29" i="9" s="1"/>
  <c r="BN30" i="9"/>
  <c r="BN27" i="9"/>
  <c r="BJ35" i="9"/>
  <c r="BJ29" i="9" s="1"/>
  <c r="BJ30" i="9"/>
  <c r="BJ27" i="9"/>
  <c r="AW35" i="9"/>
  <c r="AW29" i="9" s="1"/>
  <c r="AW30" i="9"/>
  <c r="AP38" i="9"/>
  <c r="AW27" i="9"/>
  <c r="AC35" i="9"/>
  <c r="AC29" i="9" s="1"/>
  <c r="AC30" i="9"/>
  <c r="AC27" i="9"/>
  <c r="O35" i="9"/>
  <c r="O29" i="9" s="1"/>
  <c r="O30" i="9"/>
  <c r="O27" i="9"/>
  <c r="L34" i="13"/>
  <c r="L28" i="13" s="1"/>
  <c r="L29" i="13"/>
  <c r="G37" i="13"/>
  <c r="U28" i="8"/>
  <c r="P25" i="8"/>
  <c r="U25" i="8" s="1"/>
  <c r="M28" i="7"/>
  <c r="W36" i="7"/>
  <c r="W28" i="7" s="1"/>
  <c r="V36" i="7"/>
  <c r="E28" i="7"/>
  <c r="E25" i="7" s="1"/>
  <c r="P25" i="7" s="1"/>
  <c r="BX35" i="9"/>
  <c r="BX29" i="9" s="1"/>
  <c r="BX30" i="9"/>
  <c r="BX27" i="9"/>
  <c r="BT35" i="9"/>
  <c r="BT29" i="9" s="1"/>
  <c r="BT30" i="9"/>
  <c r="BT27" i="9"/>
  <c r="BP35" i="9"/>
  <c r="BP29" i="9" s="1"/>
  <c r="BP30" i="9"/>
  <c r="BP27" i="9"/>
  <c r="BL35" i="9"/>
  <c r="BL29" i="9" s="1"/>
  <c r="BL30" i="9"/>
  <c r="BL27" i="9"/>
  <c r="BH35" i="9"/>
  <c r="BH29" i="9" s="1"/>
  <c r="BH30" i="9"/>
  <c r="BH27" i="9"/>
  <c r="BD35" i="9"/>
  <c r="BD29" i="9" s="1"/>
  <c r="BD30" i="9"/>
  <c r="BD27" i="9"/>
  <c r="AY35" i="9"/>
  <c r="AY29" i="9" s="1"/>
  <c r="AY30" i="9"/>
  <c r="AR38" i="9"/>
  <c r="AY27" i="9"/>
  <c r="AU35" i="9"/>
  <c r="AU29" i="9" s="1"/>
  <c r="AN38" i="9"/>
  <c r="AU30" i="9"/>
  <c r="AU27" i="9"/>
  <c r="AJ35" i="9"/>
  <c r="AJ29" i="9" s="1"/>
  <c r="AJ30" i="9"/>
  <c r="AJ27" i="9"/>
  <c r="AE35" i="9"/>
  <c r="AE29" i="9" s="1"/>
  <c r="AE30" i="9"/>
  <c r="AE27" i="9"/>
  <c r="Z35" i="9"/>
  <c r="Z29" i="9" s="1"/>
  <c r="Z30" i="9"/>
  <c r="Z27" i="9"/>
  <c r="V35" i="9"/>
  <c r="V29" i="9" s="1"/>
  <c r="V30" i="9"/>
  <c r="V27" i="9"/>
  <c r="Q35" i="9"/>
  <c r="Q29" i="9" s="1"/>
  <c r="Q30" i="9"/>
  <c r="Q27" i="9"/>
  <c r="L35" i="9"/>
  <c r="L29" i="9" s="1"/>
  <c r="L30" i="9"/>
  <c r="L27" i="9"/>
  <c r="AB34" i="13"/>
  <c r="AB28" i="13" s="1"/>
  <c r="AB29" i="13"/>
  <c r="AB26" i="13" s="1"/>
  <c r="X34" i="13"/>
  <c r="X28" i="13" s="1"/>
  <c r="X29" i="13"/>
  <c r="X26" i="13" s="1"/>
  <c r="S34" i="13"/>
  <c r="S28" i="13" s="1"/>
  <c r="S29" i="13"/>
  <c r="S26" i="13" s="1"/>
  <c r="N34" i="13"/>
  <c r="N28" i="13" s="1"/>
  <c r="N29" i="13"/>
  <c r="N26" i="13" s="1"/>
  <c r="J34" i="13"/>
  <c r="J28" i="13" s="1"/>
  <c r="J29" i="13"/>
  <c r="J26" i="13" s="1"/>
  <c r="AF37" i="13"/>
  <c r="AK29" i="13"/>
  <c r="BR35" i="9"/>
  <c r="BR29" i="9" s="1"/>
  <c r="BR30" i="9"/>
  <c r="BR27" i="9"/>
  <c r="BF35" i="9"/>
  <c r="BF29" i="9" s="1"/>
  <c r="BF30" i="9"/>
  <c r="BF27" i="9"/>
  <c r="AL35" i="9"/>
  <c r="AL29" i="9" s="1"/>
  <c r="AL30" i="9"/>
  <c r="AL27" i="9"/>
  <c r="X35" i="9"/>
  <c r="X29" i="9" s="1"/>
  <c r="X30" i="9"/>
  <c r="X27" i="9"/>
  <c r="S35" i="9"/>
  <c r="S29" i="9" s="1"/>
  <c r="S30" i="9"/>
  <c r="S27" i="9"/>
  <c r="Z34" i="13"/>
  <c r="Z29" i="13"/>
  <c r="Z26" i="13" s="1"/>
  <c r="Q34" i="13"/>
  <c r="Q29" i="13"/>
  <c r="Q26" i="13" s="1"/>
  <c r="BW35" i="9"/>
  <c r="BW29" i="9" s="1"/>
  <c r="BW30" i="9"/>
  <c r="BW27" i="9"/>
  <c r="BS35" i="9"/>
  <c r="BS29" i="9" s="1"/>
  <c r="BS30" i="9"/>
  <c r="BS27" i="9"/>
  <c r="BO35" i="9"/>
  <c r="BO29" i="9" s="1"/>
  <c r="BO30" i="9"/>
  <c r="BO27" i="9"/>
  <c r="BK35" i="9"/>
  <c r="BK29" i="9" s="1"/>
  <c r="BK30" i="9"/>
  <c r="BK27" i="9"/>
  <c r="BG35" i="9"/>
  <c r="BG29" i="9" s="1"/>
  <c r="BG30" i="9"/>
  <c r="BG27" i="9"/>
  <c r="BB35" i="9"/>
  <c r="BB29" i="9" s="1"/>
  <c r="BB30" i="9"/>
  <c r="BB27" i="9"/>
  <c r="AX35" i="9"/>
  <c r="AX29" i="9" s="1"/>
  <c r="AX30" i="9"/>
  <c r="AQ38" i="9"/>
  <c r="AX27" i="9"/>
  <c r="AM35" i="9"/>
  <c r="AM29" i="9" s="1"/>
  <c r="AM30" i="9"/>
  <c r="AM27" i="9"/>
  <c r="AI35" i="9"/>
  <c r="AI29" i="9" s="1"/>
  <c r="AI30" i="9"/>
  <c r="AI27" i="9"/>
  <c r="AD35" i="9"/>
  <c r="AD29" i="9" s="1"/>
  <c r="AD30" i="9"/>
  <c r="AD27" i="9"/>
  <c r="Y35" i="9"/>
  <c r="Y29" i="9" s="1"/>
  <c r="Y30" i="9"/>
  <c r="Y27" i="9"/>
  <c r="U35" i="9"/>
  <c r="U29" i="9" s="1"/>
  <c r="U30" i="9"/>
  <c r="U27" i="9"/>
  <c r="P35" i="9"/>
  <c r="P29" i="9" s="1"/>
  <c r="P30" i="9"/>
  <c r="P27" i="9"/>
  <c r="AR25" i="11"/>
  <c r="AR24" i="11" s="1"/>
  <c r="AY24" i="11"/>
  <c r="AU24" i="11"/>
  <c r="AN25" i="11"/>
  <c r="AN24" i="11" s="1"/>
  <c r="AA34" i="13"/>
  <c r="AA29" i="13"/>
  <c r="AA26" i="13" s="1"/>
  <c r="W34" i="13"/>
  <c r="W29" i="13"/>
  <c r="W26" i="13" s="1"/>
  <c r="R34" i="13"/>
  <c r="R29" i="13"/>
  <c r="R26" i="13" s="1"/>
  <c r="M34" i="13"/>
  <c r="H37" i="13"/>
  <c r="M29" i="13"/>
  <c r="R37" i="8"/>
  <c r="R28" i="8" s="1"/>
  <c r="R25" i="8" s="1"/>
  <c r="H28" i="8"/>
  <c r="H25" i="8" s="1"/>
  <c r="Y34" i="13"/>
  <c r="Y29" i="13"/>
  <c r="BZ35" i="9"/>
  <c r="BZ29" i="9" s="1"/>
  <c r="BZ30" i="9"/>
  <c r="BY35" i="9"/>
  <c r="BY29" i="9" s="1"/>
  <c r="BY30" i="9"/>
  <c r="BY27" i="9"/>
  <c r="BQ35" i="9"/>
  <c r="BQ29" i="9" s="1"/>
  <c r="BQ27" i="9"/>
  <c r="BQ30" i="9"/>
  <c r="BC29" i="13"/>
  <c r="AI37" i="13"/>
  <c r="AC34" i="13"/>
  <c r="I37" i="13"/>
  <c r="AC29" i="13"/>
  <c r="BV30" i="9"/>
  <c r="BV27" i="9"/>
  <c r="AQ25" i="11"/>
  <c r="AQ24" i="11" s="1"/>
  <c r="AT25" i="11"/>
  <c r="AT24" i="11" s="1"/>
  <c r="AS25" i="11"/>
  <c r="AS24" i="11" s="1"/>
  <c r="AO25" i="11"/>
  <c r="AO24" i="11" s="1"/>
  <c r="AG35" i="12"/>
  <c r="AE35" i="12"/>
  <c r="BV35" i="9"/>
  <c r="BV29" i="9" s="1"/>
  <c r="AT38" i="9"/>
  <c r="O15" i="11"/>
  <c r="S15" i="9"/>
  <c r="O15" i="10" s="1"/>
  <c r="P13" i="11" s="1"/>
  <c r="Z14" i="12" s="1"/>
  <c r="Z15" i="13" s="1"/>
  <c r="N12" i="9"/>
  <c r="K12" i="10" s="1"/>
  <c r="L10" i="11" s="1"/>
  <c r="V11" i="12" s="1"/>
  <c r="W12" i="13" s="1"/>
  <c r="S10" i="9"/>
  <c r="O10" i="10" s="1"/>
  <c r="P8" i="11" s="1"/>
  <c r="Z9" i="12" s="1"/>
  <c r="Z10" i="13" s="1"/>
  <c r="D23" i="6"/>
  <c r="O10" i="9"/>
  <c r="K10" i="10" s="1"/>
  <c r="L8" i="11" s="1"/>
  <c r="V9" i="12" s="1"/>
  <c r="V10" i="13" s="1"/>
  <c r="O34" i="13"/>
  <c r="O28" i="13" s="1"/>
  <c r="Z28" i="13"/>
  <c r="R28" i="13"/>
  <c r="P28" i="13"/>
  <c r="AC28" i="13"/>
  <c r="AA28" i="13"/>
  <c r="W28" i="13"/>
  <c r="Q28" i="13"/>
  <c r="M28" i="13"/>
  <c r="BG35" i="12"/>
  <c r="BE35" i="12"/>
  <c r="BC35" i="12"/>
  <c r="BA35" i="12"/>
  <c r="AY35" i="12"/>
  <c r="AW35" i="12"/>
  <c r="AS35" i="12"/>
  <c r="AQ35" i="12"/>
  <c r="AO35" i="12"/>
  <c r="AM35" i="12"/>
  <c r="AK35" i="12"/>
  <c r="AI35" i="12"/>
  <c r="AB35" i="12"/>
  <c r="T35" i="12"/>
  <c r="R35" i="12"/>
  <c r="BF35" i="12"/>
  <c r="BD35" i="12"/>
  <c r="BB35" i="12"/>
  <c r="AX35" i="12"/>
  <c r="AV35" i="12"/>
  <c r="AT35" i="12"/>
  <c r="AR35" i="12"/>
  <c r="AN35" i="12"/>
  <c r="AL35" i="12"/>
  <c r="Y35" i="12"/>
  <c r="W35" i="12"/>
  <c r="O35" i="12"/>
  <c r="M35" i="12"/>
  <c r="K35" i="12"/>
  <c r="AK26" i="11"/>
  <c r="AG26" i="11"/>
  <c r="AC26" i="11"/>
  <c r="AA26" i="11"/>
  <c r="Y26" i="11"/>
  <c r="W26" i="11"/>
  <c r="S26" i="11"/>
  <c r="Q26" i="11"/>
  <c r="O26" i="11"/>
  <c r="M26" i="11"/>
  <c r="AL26" i="11"/>
  <c r="AJ26" i="11"/>
  <c r="AH26" i="11"/>
  <c r="AF26" i="11"/>
  <c r="AD26" i="11"/>
  <c r="Z26" i="11"/>
  <c r="X26" i="11"/>
  <c r="V26" i="11"/>
  <c r="T26" i="11"/>
  <c r="R26" i="11"/>
  <c r="P26" i="11"/>
  <c r="N26" i="11"/>
  <c r="L26" i="11"/>
  <c r="AH35" i="12"/>
  <c r="AD35" i="12"/>
  <c r="H35" i="12"/>
  <c r="F35" i="12"/>
  <c r="BK25" i="11"/>
  <c r="AB26" i="11"/>
  <c r="I35" i="12"/>
  <c r="E35" i="12"/>
  <c r="AI26" i="11"/>
  <c r="AE26" i="11"/>
  <c r="Q35" i="12"/>
  <c r="Z35" i="12"/>
  <c r="X35" i="12"/>
  <c r="P35" i="12"/>
  <c r="N35" i="12"/>
  <c r="L35" i="12"/>
  <c r="J35" i="12"/>
  <c r="AU35" i="12"/>
  <c r="AP35" i="12"/>
  <c r="AJ35" i="12"/>
  <c r="AC35" i="12"/>
  <c r="U35" i="12"/>
  <c r="S35" i="12"/>
  <c r="E38" i="9"/>
  <c r="K38" i="9"/>
  <c r="H38" i="9"/>
  <c r="G37" i="10"/>
  <c r="J38" i="9"/>
  <c r="T27" i="8"/>
  <c r="U27" i="8"/>
  <c r="E27" i="8"/>
  <c r="X33" i="7"/>
  <c r="X27" i="7" s="1"/>
  <c r="U27" i="7"/>
  <c r="S27" i="7"/>
  <c r="Q27" i="7"/>
  <c r="N27" i="7"/>
  <c r="J27" i="7"/>
  <c r="F27" i="7"/>
  <c r="M27" i="7"/>
  <c r="V27" i="7"/>
  <c r="T27" i="7"/>
  <c r="R27" i="7"/>
  <c r="O27" i="7"/>
  <c r="K27" i="7"/>
  <c r="P27" i="7"/>
  <c r="E27" i="7"/>
  <c r="S24" i="6"/>
  <c r="S23" i="6" s="1"/>
  <c r="T37" i="13"/>
  <c r="T29" i="13" s="1"/>
  <c r="T26" i="13" s="1"/>
  <c r="K36" i="8"/>
  <c r="D25" i="6"/>
  <c r="I24" i="6"/>
  <c r="I23" i="6" s="1"/>
  <c r="E24" i="6"/>
  <c r="E23" i="6" s="1"/>
  <c r="F28" i="6"/>
  <c r="L36" i="8"/>
  <c r="AA38" i="9"/>
  <c r="D38" i="9"/>
  <c r="M36" i="8"/>
  <c r="J36" i="8"/>
  <c r="M38" i="9"/>
  <c r="AJ37" i="13"/>
  <c r="D34" i="13"/>
  <c r="L24" i="6"/>
  <c r="L23" i="6" s="1"/>
  <c r="K24" i="6"/>
  <c r="K23" i="6" s="1"/>
  <c r="AZ35" i="12"/>
  <c r="P24" i="6"/>
  <c r="P23" i="6" s="1"/>
  <c r="Q36" i="8"/>
  <c r="N24" i="6"/>
  <c r="N23" i="6" s="1"/>
  <c r="O36" i="8"/>
  <c r="H28" i="6"/>
  <c r="Y28" i="13"/>
  <c r="AA35" i="12"/>
  <c r="V35" i="12"/>
  <c r="G35" i="12"/>
  <c r="AF35" i="12"/>
  <c r="G38" i="9"/>
  <c r="I38" i="9"/>
  <c r="M24" i="6"/>
  <c r="M23" i="6" s="1"/>
  <c r="N36" i="8"/>
  <c r="L27" i="12" l="1"/>
  <c r="L24" i="12"/>
  <c r="AP25" i="11"/>
  <c r="AP24" i="11" s="1"/>
  <c r="BK24" i="11"/>
  <c r="G27" i="12"/>
  <c r="G24" i="12"/>
  <c r="H35" i="9"/>
  <c r="H29" i="9" s="1"/>
  <c r="H30" i="9"/>
  <c r="H27" i="9"/>
  <c r="AC27" i="12"/>
  <c r="AC24" i="12"/>
  <c r="N32" i="12"/>
  <c r="N27" i="12"/>
  <c r="N24" i="12"/>
  <c r="Q32" i="12"/>
  <c r="Q26" i="12" s="1"/>
  <c r="Q27" i="12"/>
  <c r="Q24" i="12"/>
  <c r="F32" i="12"/>
  <c r="F26" i="12" s="1"/>
  <c r="F27" i="12"/>
  <c r="F24" i="12"/>
  <c r="K27" i="12"/>
  <c r="K24" i="12"/>
  <c r="Y32" i="12"/>
  <c r="Y26" i="12" s="1"/>
  <c r="Y27" i="12"/>
  <c r="Y24" i="12"/>
  <c r="AB32" i="12"/>
  <c r="AB26" i="12" s="1"/>
  <c r="AB27" i="12"/>
  <c r="AB24" i="12"/>
  <c r="E37" i="13"/>
  <c r="U32" i="12"/>
  <c r="U27" i="12"/>
  <c r="U24" i="12"/>
  <c r="E32" i="12"/>
  <c r="E27" i="12"/>
  <c r="E24" i="12"/>
  <c r="W32" i="12"/>
  <c r="W26" i="12" s="1"/>
  <c r="W27" i="12"/>
  <c r="W24" i="12"/>
  <c r="T32" i="12"/>
  <c r="T26" i="12" s="1"/>
  <c r="T27" i="12"/>
  <c r="T24" i="12"/>
  <c r="I30" i="9"/>
  <c r="I27" i="9"/>
  <c r="V32" i="12"/>
  <c r="V26" i="12" s="1"/>
  <c r="V27" i="12"/>
  <c r="V24" i="12"/>
  <c r="K35" i="9"/>
  <c r="K29" i="9" s="1"/>
  <c r="K30" i="9"/>
  <c r="K27" i="9"/>
  <c r="P32" i="12"/>
  <c r="P26" i="12" s="1"/>
  <c r="P27" i="12"/>
  <c r="P24" i="12"/>
  <c r="H32" i="12"/>
  <c r="H26" i="12" s="1"/>
  <c r="H27" i="12"/>
  <c r="H24" i="12"/>
  <c r="M32" i="12"/>
  <c r="M26" i="12" s="1"/>
  <c r="M27" i="12"/>
  <c r="M24" i="12"/>
  <c r="AL32" i="12"/>
  <c r="AL26" i="12" s="1"/>
  <c r="AL27" i="12"/>
  <c r="AL24" i="12"/>
  <c r="S37" i="8"/>
  <c r="S28" i="8" s="1"/>
  <c r="S25" i="8" s="1"/>
  <c r="AR30" i="9"/>
  <c r="AR27" i="9"/>
  <c r="AG29" i="13"/>
  <c r="AG26" i="13" s="1"/>
  <c r="AL26" i="13"/>
  <c r="F29" i="13"/>
  <c r="K26" i="13"/>
  <c r="F26" i="13" s="1"/>
  <c r="AH29" i="13"/>
  <c r="AH26" i="13" s="1"/>
  <c r="AM26" i="13"/>
  <c r="Z32" i="12"/>
  <c r="Z27" i="12"/>
  <c r="Z24" i="12"/>
  <c r="AP30" i="9"/>
  <c r="AP27" i="9"/>
  <c r="G30" i="9"/>
  <c r="G27" i="9"/>
  <c r="AA27" i="12"/>
  <c r="AA24" i="12"/>
  <c r="M35" i="9"/>
  <c r="M29" i="9" s="1"/>
  <c r="M30" i="9"/>
  <c r="M27" i="9"/>
  <c r="AA35" i="9"/>
  <c r="AA29" i="9" s="1"/>
  <c r="AA30" i="9"/>
  <c r="AA27" i="9"/>
  <c r="J35" i="9"/>
  <c r="J29" i="9" s="1"/>
  <c r="J30" i="9"/>
  <c r="J27" i="9"/>
  <c r="E35" i="9"/>
  <c r="E29" i="9" s="1"/>
  <c r="E30" i="9"/>
  <c r="E27" i="9"/>
  <c r="S27" i="12"/>
  <c r="S24" i="12"/>
  <c r="J32" i="12"/>
  <c r="J27" i="12"/>
  <c r="J24" i="12"/>
  <c r="X27" i="12"/>
  <c r="X24" i="12"/>
  <c r="O27" i="12"/>
  <c r="O24" i="12"/>
  <c r="R32" i="12"/>
  <c r="R26" i="12" s="1"/>
  <c r="R27" i="12"/>
  <c r="R24" i="12"/>
  <c r="H29" i="13"/>
  <c r="M26" i="13"/>
  <c r="H26" i="13" s="1"/>
  <c r="AQ30" i="9"/>
  <c r="AQ27" i="9"/>
  <c r="AK26" i="13"/>
  <c r="AF29" i="13"/>
  <c r="AF26" i="13" s="1"/>
  <c r="AN30" i="9"/>
  <c r="AN27" i="9"/>
  <c r="M25" i="7"/>
  <c r="V28" i="7"/>
  <c r="G29" i="13"/>
  <c r="L26" i="13"/>
  <c r="G26" i="13" s="1"/>
  <c r="AY29" i="13"/>
  <c r="AZ26" i="13"/>
  <c r="AS30" i="9"/>
  <c r="AS27" i="9"/>
  <c r="E29" i="13"/>
  <c r="Y26" i="13"/>
  <c r="E26" i="13" s="1"/>
  <c r="BC26" i="13"/>
  <c r="AI29" i="13"/>
  <c r="I29" i="13"/>
  <c r="AC26" i="13"/>
  <c r="I26" i="13" s="1"/>
  <c r="AT27" i="9"/>
  <c r="AT30" i="9"/>
  <c r="AT32" i="12"/>
  <c r="AT26" i="12" s="1"/>
  <c r="AT27" i="12"/>
  <c r="AT24" i="12"/>
  <c r="BD32" i="12"/>
  <c r="BD26" i="12" s="1"/>
  <c r="BD24" i="12"/>
  <c r="BD27" i="12"/>
  <c r="AO32" i="12"/>
  <c r="AO26" i="12" s="1"/>
  <c r="AO24" i="12"/>
  <c r="AO27" i="12"/>
  <c r="AY32" i="12"/>
  <c r="AY24" i="12"/>
  <c r="AY27" i="12"/>
  <c r="BG32" i="12"/>
  <c r="BG26" i="12" s="1"/>
  <c r="BG24" i="12"/>
  <c r="BG27" i="12"/>
  <c r="AZ24" i="12"/>
  <c r="AZ27" i="12"/>
  <c r="AJ32" i="12"/>
  <c r="AJ24" i="12"/>
  <c r="AJ27" i="12"/>
  <c r="AV32" i="12"/>
  <c r="AV26" i="12" s="1"/>
  <c r="AV24" i="12"/>
  <c r="AV27" i="12"/>
  <c r="BF32" i="12"/>
  <c r="BF26" i="12" s="1"/>
  <c r="BF24" i="12"/>
  <c r="BF27" i="12"/>
  <c r="AI32" i="12"/>
  <c r="AI26" i="12" s="1"/>
  <c r="AI27" i="12"/>
  <c r="AI24" i="12"/>
  <c r="AQ32" i="12"/>
  <c r="AQ26" i="12" s="1"/>
  <c r="AQ24" i="12"/>
  <c r="AQ27" i="12"/>
  <c r="BA32" i="12"/>
  <c r="BA26" i="12" s="1"/>
  <c r="BA24" i="12"/>
  <c r="BA27" i="12"/>
  <c r="AD32" i="12"/>
  <c r="AD24" i="12"/>
  <c r="AD27" i="12"/>
  <c r="AN32" i="12"/>
  <c r="AN26" i="12" s="1"/>
  <c r="AN24" i="12"/>
  <c r="AN27" i="12"/>
  <c r="AX32" i="12"/>
  <c r="AX26" i="12" s="1"/>
  <c r="AX24" i="12"/>
  <c r="AX27" i="12"/>
  <c r="AK32" i="12"/>
  <c r="AK26" i="12" s="1"/>
  <c r="AK24" i="12"/>
  <c r="AK27" i="12"/>
  <c r="AS32" i="12"/>
  <c r="AS26" i="12" s="1"/>
  <c r="AS27" i="12"/>
  <c r="AS24" i="12"/>
  <c r="BC32" i="12"/>
  <c r="BC26" i="12" s="1"/>
  <c r="BC24" i="12"/>
  <c r="BC27" i="12"/>
  <c r="AE32" i="12"/>
  <c r="AE26" i="12" s="1"/>
  <c r="AE24" i="12"/>
  <c r="AE27" i="12"/>
  <c r="AP24" i="12"/>
  <c r="AP27" i="12"/>
  <c r="AF24" i="12"/>
  <c r="AF27" i="12"/>
  <c r="AU24" i="12"/>
  <c r="AU27" i="12"/>
  <c r="AH32" i="12"/>
  <c r="AH26" i="12" s="1"/>
  <c r="AH24" i="12"/>
  <c r="AH27" i="12"/>
  <c r="AR32" i="12"/>
  <c r="AR26" i="12" s="1"/>
  <c r="AR24" i="12"/>
  <c r="AR27" i="12"/>
  <c r="BB32" i="12"/>
  <c r="BB26" i="12" s="1"/>
  <c r="BB27" i="12"/>
  <c r="BB24" i="12"/>
  <c r="AM32" i="12"/>
  <c r="AM26" i="12" s="1"/>
  <c r="AM24" i="12"/>
  <c r="AM27" i="12"/>
  <c r="AW32" i="12"/>
  <c r="AW26" i="12" s="1"/>
  <c r="AW24" i="12"/>
  <c r="AW27" i="12"/>
  <c r="BE32" i="12"/>
  <c r="BE26" i="12" s="1"/>
  <c r="BE24" i="12"/>
  <c r="BE27" i="12"/>
  <c r="AG32" i="12"/>
  <c r="AG24" i="12"/>
  <c r="AG27" i="12"/>
  <c r="D35" i="9"/>
  <c r="D29" i="9" s="1"/>
  <c r="D30" i="9"/>
  <c r="D27" i="9"/>
  <c r="V37" i="10"/>
  <c r="G36" i="10"/>
  <c r="G28" i="10" s="1"/>
  <c r="AJ29" i="13"/>
  <c r="I32" i="12"/>
  <c r="I26" i="12" s="1"/>
  <c r="I27" i="12"/>
  <c r="I24" i="12"/>
  <c r="AH38" i="9"/>
  <c r="AU32" i="12"/>
  <c r="AU26" i="12" s="1"/>
  <c r="AA32" i="12"/>
  <c r="AA26" i="12" s="1"/>
  <c r="AC32" i="12"/>
  <c r="AC26" i="12" s="1"/>
  <c r="K32" i="12"/>
  <c r="K26" i="12" s="1"/>
  <c r="G32" i="12"/>
  <c r="G26" i="12" s="1"/>
  <c r="X32" i="12"/>
  <c r="X26" i="12" s="1"/>
  <c r="AZ32" i="12"/>
  <c r="AZ26" i="12" s="1"/>
  <c r="S32" i="12"/>
  <c r="S26" i="12" s="1"/>
  <c r="L32" i="12"/>
  <c r="L26" i="12" s="1"/>
  <c r="O32" i="12"/>
  <c r="O26" i="12" s="1"/>
  <c r="AD37" i="13"/>
  <c r="AD29" i="13" s="1"/>
  <c r="AD26" i="13" s="1"/>
  <c r="AF32" i="12"/>
  <c r="AF26" i="12" s="1"/>
  <c r="AP32" i="12"/>
  <c r="AP26" i="12" s="1"/>
  <c r="T34" i="13"/>
  <c r="T28" i="13" s="1"/>
  <c r="Z26" i="12"/>
  <c r="AY26" i="12"/>
  <c r="AG26" i="12"/>
  <c r="U26" i="12"/>
  <c r="AJ26" i="12"/>
  <c r="J26" i="12"/>
  <c r="N26" i="12"/>
  <c r="AD26" i="12"/>
  <c r="E26" i="12"/>
  <c r="I35" i="9"/>
  <c r="I29" i="9" s="1"/>
  <c r="G35" i="9"/>
  <c r="G29" i="9" s="1"/>
  <c r="BC38" i="9"/>
  <c r="J27" i="8"/>
  <c r="K27" i="8"/>
  <c r="N27" i="8"/>
  <c r="M27" i="8"/>
  <c r="L27" i="8"/>
  <c r="O28" i="6"/>
  <c r="O24" i="6" s="1"/>
  <c r="O23" i="6" s="1"/>
  <c r="O27" i="8"/>
  <c r="H23" i="6"/>
  <c r="F24" i="6"/>
  <c r="F23" i="6" s="1"/>
  <c r="Q27" i="8"/>
  <c r="G36" i="8"/>
  <c r="G36" i="7"/>
  <c r="D27" i="8"/>
  <c r="T38" i="9"/>
  <c r="F38" i="9"/>
  <c r="I36" i="7"/>
  <c r="L36" i="7"/>
  <c r="D28" i="13"/>
  <c r="I36" i="8"/>
  <c r="T36" i="7" l="1"/>
  <c r="L28" i="7"/>
  <c r="T35" i="9"/>
  <c r="T29" i="9" s="1"/>
  <c r="T30" i="9"/>
  <c r="T27" i="9"/>
  <c r="E702" i="15"/>
  <c r="W25" i="7"/>
  <c r="V25" i="7"/>
  <c r="BC30" i="9"/>
  <c r="BC27" i="9"/>
  <c r="AO38" i="9"/>
  <c r="I28" i="7"/>
  <c r="G28" i="7"/>
  <c r="G25" i="7" s="1"/>
  <c r="D684" i="15" s="1"/>
  <c r="D682" i="15" s="1"/>
  <c r="D681" i="15" s="1"/>
  <c r="D680" i="15" s="1"/>
  <c r="D679" i="15" s="1"/>
  <c r="D401" i="15" s="1"/>
  <c r="D36" i="7"/>
  <c r="D28" i="7" s="1"/>
  <c r="D25" i="7" s="1"/>
  <c r="AI26" i="13"/>
  <c r="AE29" i="13"/>
  <c r="AE26" i="13" s="1"/>
  <c r="AY26" i="13"/>
  <c r="AH35" i="9"/>
  <c r="AH29" i="9" s="1"/>
  <c r="AH30" i="9"/>
  <c r="AH27" i="9"/>
  <c r="BZ27" i="9" s="1"/>
  <c r="L37" i="10"/>
  <c r="L36" i="10" s="1"/>
  <c r="L28" i="10" s="1"/>
  <c r="V36" i="10"/>
  <c r="V28" i="10" s="1"/>
  <c r="F35" i="9"/>
  <c r="F29" i="9" s="1"/>
  <c r="F30" i="9"/>
  <c r="F27" i="9"/>
  <c r="AJ26" i="13"/>
  <c r="AE38" i="13"/>
  <c r="AO37" i="13"/>
  <c r="BC35" i="9"/>
  <c r="BC29" i="9" s="1"/>
  <c r="I27" i="8"/>
  <c r="H27" i="7"/>
  <c r="D27" i="7"/>
  <c r="G28" i="6"/>
  <c r="G24" i="6" s="1"/>
  <c r="G23" i="6" s="1"/>
  <c r="Q23" i="6" s="1"/>
  <c r="P36" i="8"/>
  <c r="G27" i="8"/>
  <c r="F27" i="8"/>
  <c r="I27" i="7"/>
  <c r="AO27" i="9" l="1"/>
  <c r="AO30" i="9"/>
  <c r="N28" i="7"/>
  <c r="I25" i="7"/>
  <c r="AO29" i="13"/>
  <c r="AO26" i="13" s="1"/>
  <c r="AE37" i="13"/>
  <c r="O36" i="7"/>
  <c r="O28" i="7" s="1"/>
  <c r="F702" i="15"/>
  <c r="G702" i="15"/>
  <c r="E700" i="15"/>
  <c r="E699" i="15"/>
  <c r="T28" i="7"/>
  <c r="L25" i="7"/>
  <c r="T36" i="8"/>
  <c r="U36" i="8"/>
  <c r="N36" i="7"/>
  <c r="P27" i="8"/>
  <c r="L27" i="7"/>
  <c r="G27" i="7"/>
  <c r="H36" i="8"/>
  <c r="G699" i="15" l="1"/>
  <c r="F699" i="15"/>
  <c r="F700" i="15"/>
  <c r="G700" i="15"/>
  <c r="O25" i="7"/>
  <c r="N25" i="7"/>
  <c r="E684" i="15"/>
  <c r="T25" i="7"/>
  <c r="H27" i="8"/>
  <c r="S36" i="8"/>
  <c r="R36" i="8"/>
  <c r="G684" i="15" l="1"/>
  <c r="F684" i="15"/>
  <c r="E682" i="15"/>
  <c r="R27" i="8"/>
  <c r="S27" i="8"/>
  <c r="J91" i="4"/>
  <c r="J48" i="4"/>
  <c r="E681" i="15" l="1"/>
  <c r="F682" i="15"/>
  <c r="G682" i="15"/>
  <c r="F681" i="15" l="1"/>
  <c r="G681" i="15"/>
  <c r="E680" i="15"/>
  <c r="E679" i="15" l="1"/>
  <c r="F680" i="15"/>
  <c r="G680" i="15"/>
  <c r="E401" i="15" l="1"/>
  <c r="G679" i="15"/>
  <c r="F679" i="15"/>
  <c r="F401" i="15" l="1"/>
  <c r="G401" i="15"/>
</calcChain>
</file>

<file path=xl/sharedStrings.xml><?xml version="1.0" encoding="utf-8"?>
<sst xmlns="http://schemas.openxmlformats.org/spreadsheetml/2006/main" count="7303" uniqueCount="1179">
  <si>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</si>
  <si>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</si>
  <si>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</si>
  <si>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</si>
  <si>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</si>
  <si>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</si>
  <si>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</si>
  <si>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</si>
  <si>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</si>
  <si>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</si>
  <si>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</si>
  <si>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</si>
  <si>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</si>
  <si>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</si>
  <si>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</si>
  <si>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</si>
  <si>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</si>
  <si>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</si>
  <si>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</si>
  <si>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</si>
  <si>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</si>
  <si>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</si>
  <si>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</si>
  <si>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</si>
  <si>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</si>
  <si>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</si>
  <si>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</si>
  <si>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</si>
  <si>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</si>
  <si>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</si>
  <si>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</si>
  <si>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</si>
  <si>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</si>
  <si>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</si>
  <si>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</si>
  <si>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</si>
  <si>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</si>
  <si>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</si>
  <si>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</si>
  <si>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</si>
  <si>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</si>
  <si>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</si>
  <si>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</si>
  <si>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</si>
  <si>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</si>
  <si>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</si>
  <si>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</si>
  <si>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</si>
  <si>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</si>
  <si>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</si>
  <si>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</si>
  <si>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</si>
  <si>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</si>
  <si>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</si>
  <si>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</si>
  <si>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</si>
  <si>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</si>
  <si>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</si>
  <si>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</si>
  <si>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</si>
  <si>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</si>
  <si>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</si>
  <si>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</si>
  <si>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</si>
  <si>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</si>
  <si>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</si>
  <si>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</si>
  <si>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</si>
  <si>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</si>
  <si>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</si>
  <si>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</si>
  <si>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</si>
  <si>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</si>
  <si>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</si>
  <si>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</si>
  <si>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</si>
  <si>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</si>
  <si>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</si>
  <si>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</si>
  <si>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</si>
  <si>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</si>
  <si>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</si>
  <si>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</si>
  <si>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</si>
  <si>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</si>
  <si>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</si>
  <si>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</si>
  <si>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</si>
  <si>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</si>
  <si>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</si>
  <si>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</si>
  <si>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</si>
  <si>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</si>
  <si>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</si>
  <si>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</si>
  <si>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</si>
  <si>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</si>
  <si>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</si>
  <si>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</si>
  <si>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</si>
  <si>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</si>
  <si>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</si>
  <si>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</si>
  <si>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</si>
  <si>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</si>
  <si>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</si>
  <si>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</si>
  <si>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</si>
  <si>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</si>
  <si>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</si>
  <si>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</si>
  <si>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</si>
  <si>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</si>
  <si>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</si>
  <si>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</si>
  <si>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</si>
  <si>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</si>
  <si>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</si>
  <si>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</si>
  <si>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</si>
  <si>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</si>
  <si>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</si>
  <si>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</si>
  <si>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</si>
  <si>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</si>
  <si>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</si>
  <si>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</si>
  <si>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</si>
  <si>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</si>
  <si>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</si>
  <si>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</si>
  <si>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</si>
  <si>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</si>
  <si>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</si>
  <si>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</si>
  <si>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</si>
  <si>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</si>
  <si>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</si>
  <si>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</si>
  <si>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</si>
  <si>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</si>
  <si>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</si>
  <si>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</si>
  <si>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</si>
  <si>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</si>
  <si>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</si>
  <si>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</si>
  <si>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</si>
  <si>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</si>
  <si>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</si>
  <si>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</si>
  <si>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</si>
  <si>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</si>
  <si>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</si>
  <si>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</si>
  <si>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</si>
  <si>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</si>
  <si>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</si>
  <si>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</si>
  <si>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</si>
  <si>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</si>
  <si>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</si>
  <si>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</si>
  <si>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</si>
  <si>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</si>
  <si>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</si>
  <si>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</si>
  <si>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</si>
  <si>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</si>
  <si>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</si>
  <si>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</si>
  <si>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</si>
  <si>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</si>
  <si>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</si>
  <si>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</si>
  <si>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</si>
  <si>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</si>
  <si>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</si>
  <si>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</si>
  <si>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</si>
  <si>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</si>
  <si>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</si>
  <si>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</si>
  <si>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</si>
  <si>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</si>
  <si>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</si>
  <si>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</si>
  <si>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</si>
  <si>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</si>
  <si>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</si>
  <si>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</si>
  <si>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</si>
  <si>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</si>
  <si>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</si>
  <si>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</si>
  <si>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</si>
  <si>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</si>
  <si>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</si>
  <si>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</si>
  <si>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</si>
  <si>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</si>
  <si>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</si>
  <si>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</si>
  <si>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</si>
  <si>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</si>
  <si>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</si>
  <si>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</si>
  <si>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</si>
  <si>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</si>
  <si>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</si>
  <si>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</si>
  <si>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</si>
  <si>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</si>
  <si>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</si>
  <si>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</si>
  <si>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</si>
  <si>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</si>
  <si>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</si>
  <si>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</si>
  <si>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</si>
  <si>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</si>
  <si>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</si>
  <si>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</si>
  <si>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</si>
  <si>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</si>
  <si>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</si>
  <si>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</si>
  <si>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</si>
  <si>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</si>
  <si>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</si>
  <si>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</si>
  <si>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</si>
  <si>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</si>
  <si>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</si>
  <si>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</si>
  <si>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</si>
  <si>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</si>
  <si>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</si>
  <si>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</si>
  <si>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</si>
  <si>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</si>
  <si>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</si>
  <si>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</si>
  <si>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</si>
  <si>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</si>
  <si>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</si>
  <si>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</si>
  <si>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</si>
  <si>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</si>
  <si>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</si>
  <si>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</si>
  <si>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</si>
  <si>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</si>
  <si>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</si>
  <si>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</si>
  <si>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</si>
  <si>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</si>
  <si>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</si>
  <si>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</si>
  <si>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</si>
  <si>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</si>
  <si>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</si>
  <si>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</si>
  <si>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</si>
  <si>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</si>
  <si>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</si>
  <si>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</si>
  <si>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</si>
  <si>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</si>
  <si>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</si>
  <si>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</si>
  <si>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</si>
  <si>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</si>
  <si>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</si>
  <si>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</si>
  <si>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</si>
  <si>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</si>
  <si>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</si>
  <si>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</si>
  <si>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</si>
  <si>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</si>
  <si>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</si>
  <si>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</si>
  <si>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</si>
  <si>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</si>
  <si>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</si>
  <si>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</si>
  <si>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</si>
  <si>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</si>
  <si>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</si>
  <si>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</si>
  <si>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</si>
  <si>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</si>
  <si>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</si>
  <si>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</si>
  <si>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</si>
  <si>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</si>
  <si>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</si>
  <si>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</si>
  <si>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</si>
  <si>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</si>
  <si>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</si>
  <si>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</si>
  <si>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</si>
  <si>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</si>
  <si>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</si>
  <si>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</si>
  <si>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</si>
  <si>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</si>
  <si>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</si>
  <si>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</si>
  <si>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</si>
  <si>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</si>
  <si>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</si>
  <si>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</si>
  <si>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</si>
  <si>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</si>
  <si>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</si>
  <si>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</si>
  <si>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</si>
  <si>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</si>
  <si>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</si>
  <si>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</si>
  <si>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</si>
  <si>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</si>
  <si>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</si>
  <si>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</si>
  <si>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</si>
  <si>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</si>
  <si>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</si>
  <si>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</si>
  <si>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</si>
  <si>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</si>
  <si>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</si>
  <si>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</si>
  <si>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</si>
  <si>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</si>
  <si>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</si>
  <si>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</si>
  <si>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</si>
  <si>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</si>
  <si>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</si>
  <si>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</si>
  <si>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</si>
  <si>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</si>
  <si>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</si>
  <si>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</si>
  <si>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</si>
  <si>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</si>
  <si>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</si>
  <si>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</si>
  <si>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</si>
  <si>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</si>
  <si>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</si>
  <si>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</si>
  <si>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</si>
  <si>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</si>
  <si>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</si>
  <si>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</si>
  <si>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</si>
  <si>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</si>
  <si>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</si>
  <si>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</si>
  <si>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</si>
  <si>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</si>
  <si>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</si>
  <si>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</si>
  <si>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</si>
  <si>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</si>
  <si>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</si>
  <si>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</si>
  <si>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</si>
  <si>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</si>
  <si>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</si>
  <si>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</si>
  <si>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</si>
  <si>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</si>
  <si>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</si>
  <si>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</si>
  <si>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</si>
  <si>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</si>
  <si>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</si>
  <si>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</si>
  <si>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</si>
  <si>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</si>
  <si>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</si>
  <si>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</si>
  <si>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</si>
  <si>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</si>
  <si>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</si>
  <si>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</si>
  <si>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</si>
  <si>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</si>
  <si>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</si>
  <si>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</si>
  <si>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</si>
  <si>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</si>
  <si>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</si>
  <si>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</si>
  <si>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</si>
  <si>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</si>
  <si>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</si>
  <si>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</si>
  <si>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</si>
  <si>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</si>
  <si>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</si>
  <si>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</si>
  <si>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</si>
  <si>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</si>
  <si>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</si>
  <si>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</si>
  <si>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</si>
  <si>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</si>
  <si>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</si>
  <si>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</si>
  <si>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</si>
  <si>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</si>
  <si>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</si>
  <si>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</si>
  <si>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</si>
  <si>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</si>
  <si>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</si>
  <si>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</si>
  <si>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</si>
  <si>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</si>
  <si>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</si>
  <si>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</si>
  <si>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</si>
  <si>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</si>
  <si>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</si>
  <si>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</si>
  <si>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</si>
  <si>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</si>
  <si>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</si>
  <si>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</si>
  <si>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</si>
  <si>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</si>
  <si>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</si>
  <si>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</si>
  <si>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</si>
  <si>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</si>
  <si>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</si>
  <si>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</si>
  <si>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</si>
  <si>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</si>
  <si>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</si>
  <si>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</si>
  <si>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</si>
  <si>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</si>
  <si>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</si>
  <si>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</si>
  <si>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</si>
  <si>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</si>
  <si>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</si>
  <si>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</si>
  <si>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</si>
  <si>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</si>
  <si>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</si>
  <si>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</si>
  <si>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</si>
  <si>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</si>
  <si>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</si>
  <si>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</si>
  <si>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</si>
  <si>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</si>
  <si>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</si>
  <si>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</si>
  <si>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</si>
  <si>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</si>
  <si>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</si>
  <si>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</si>
  <si>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</si>
  <si>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</si>
  <si>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</si>
  <si>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</si>
  <si>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</si>
  <si>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</si>
  <si>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</si>
  <si>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</si>
  <si>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</si>
  <si>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</si>
  <si>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</si>
  <si>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</si>
  <si>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</si>
  <si>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</si>
  <si>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</si>
  <si>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</si>
  <si>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</si>
  <si>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</si>
  <si>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</si>
  <si>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</si>
  <si>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</si>
  <si>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</si>
  <si>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</si>
  <si>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</si>
  <si>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</si>
  <si>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</si>
  <si>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</si>
  <si>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</si>
  <si>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</si>
  <si>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</si>
  <si>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</si>
  <si>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</si>
  <si>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</si>
  <si>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</si>
  <si>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</si>
  <si>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</si>
  <si>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</si>
  <si>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</si>
  <si>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</si>
  <si>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</si>
  <si>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</si>
  <si>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</si>
  <si>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</si>
  <si>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</si>
  <si>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</si>
  <si>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</si>
  <si>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</si>
  <si>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</si>
  <si>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</si>
  <si>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</si>
  <si>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</si>
  <si>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</si>
  <si>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</si>
  <si>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</si>
  <si>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</si>
  <si>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</si>
  <si>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</si>
  <si>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</si>
  <si>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</si>
  <si>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</si>
  <si>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</si>
  <si>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</si>
  <si>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</si>
  <si>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</si>
  <si>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</si>
  <si>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</si>
  <si>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</si>
  <si>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</si>
  <si>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</si>
  <si>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</si>
  <si>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</si>
  <si>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</si>
  <si>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</si>
  <si>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</si>
  <si>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</si>
  <si>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</si>
  <si>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</si>
  <si>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</si>
  <si>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</si>
  <si>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</si>
  <si>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</si>
  <si>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</si>
  <si>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</si>
  <si>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</si>
  <si>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</si>
  <si>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</si>
  <si>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</si>
  <si>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</si>
  <si>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</si>
  <si>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</si>
  <si>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</si>
  <si>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</si>
  <si>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</si>
  <si>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</si>
  <si>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</si>
  <si>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</si>
  <si>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</si>
  <si>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</si>
  <si>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</si>
  <si>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</si>
  <si>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</si>
  <si>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</si>
  <si>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</si>
  <si>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</si>
  <si>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</si>
  <si>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</si>
  <si>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</si>
  <si>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</si>
  <si>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</si>
  <si>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</si>
  <si>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</si>
  <si>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</si>
  <si>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</si>
  <si>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</si>
  <si>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</si>
  <si>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</si>
  <si>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</si>
  <si>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</si>
  <si>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</si>
  <si>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</si>
  <si>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</si>
  <si>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</si>
  <si>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</si>
  <si>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</si>
  <si>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</si>
  <si>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</si>
  <si>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</si>
  <si>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</si>
  <si>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</si>
  <si>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</si>
  <si>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</si>
  <si>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</si>
  <si>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</si>
  <si>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</si>
  <si>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</si>
  <si>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</si>
  <si>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</si>
  <si>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</si>
  <si>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</si>
  <si>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</si>
  <si>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</si>
  <si>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</si>
  <si>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</si>
  <si>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</si>
  <si>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</si>
  <si>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</si>
  <si>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</si>
  <si>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</si>
  <si>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</si>
  <si>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</si>
  <si>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</si>
  <si>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</si>
  <si>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</si>
  <si>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</si>
  <si>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</si>
  <si>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</si>
  <si>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</si>
  <si>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</si>
  <si>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</si>
  <si>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</si>
  <si>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</si>
  <si>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</si>
  <si>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</si>
  <si>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</si>
  <si>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</si>
  <si>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</si>
  <si>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</si>
  <si>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</si>
  <si>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</si>
  <si>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</si>
  <si>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</si>
  <si>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</si>
  <si>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</si>
  <si>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</si>
  <si>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</si>
  <si>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</si>
  <si>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</si>
  <si>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</si>
  <si>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</si>
  <si>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</si>
  <si>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</si>
  <si>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</si>
  <si>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</si>
  <si>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</si>
  <si>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</si>
  <si>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</si>
  <si>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</si>
  <si>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</si>
  <si>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</si>
  <si>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</si>
  <si>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</si>
  <si>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</si>
  <si>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</si>
  <si>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</si>
  <si>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</si>
  <si>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</si>
  <si>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</si>
  <si>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</si>
  <si>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</si>
  <si>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</si>
  <si>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</si>
  <si>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</si>
  <si>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</si>
  <si>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</si>
  <si>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</si>
  <si>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</si>
  <si>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</si>
  <si>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</si>
  <si>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</si>
  <si>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</si>
  <si>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</si>
  <si>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</si>
  <si>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</si>
  <si>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</si>
  <si>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</si>
  <si>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</si>
  <si>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</si>
  <si>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</si>
  <si>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</si>
  <si>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</si>
  <si>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</si>
  <si>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</si>
  <si>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</si>
  <si>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</si>
  <si>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</si>
  <si>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</si>
  <si>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</si>
  <si>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</si>
  <si>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</si>
  <si>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</si>
  <si>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</si>
  <si>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</si>
  <si>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</si>
  <si>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</si>
  <si>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</si>
  <si>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</si>
  <si>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</si>
  <si>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</si>
  <si>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</si>
  <si>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</si>
  <si>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</si>
  <si>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</si>
  <si>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</si>
  <si>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</si>
  <si>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</si>
  <si>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</si>
  <si>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</si>
  <si>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</si>
  <si>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</si>
  <si>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</si>
  <si>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</si>
  <si>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</si>
  <si>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</si>
  <si>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</si>
  <si>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</si>
  <si>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</si>
  <si>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</si>
  <si>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</si>
  <si>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</si>
  <si>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</si>
  <si>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</si>
  <si>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</si>
  <si>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</si>
  <si>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</si>
  <si>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</si>
  <si>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</si>
  <si>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</si>
  <si>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</si>
  <si>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</si>
  <si>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</si>
  <si>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</si>
  <si>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</si>
  <si>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</si>
  <si>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</si>
  <si>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</si>
  <si>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</si>
  <si>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</si>
  <si>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</si>
  <si>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</si>
  <si>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</si>
  <si>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</si>
  <si>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</si>
  <si>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</si>
  <si>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</si>
  <si>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</si>
  <si>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</si>
  <si>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</si>
  <si>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</si>
  <si>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</si>
  <si>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</si>
  <si>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</si>
  <si>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</si>
  <si>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</si>
  <si>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</si>
  <si>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</si>
  <si>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</si>
  <si>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</si>
  <si>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</si>
  <si>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</si>
  <si>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</si>
  <si>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</si>
  <si>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</si>
  <si>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</si>
  <si>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</si>
  <si>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</si>
  <si>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</si>
  <si>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</si>
  <si>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</si>
  <si>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</si>
  <si>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</si>
  <si>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</si>
  <si>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</si>
  <si>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</si>
  <si>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</si>
  <si>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</si>
  <si>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</si>
  <si>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</si>
  <si>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</si>
  <si>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</si>
  <si>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</si>
  <si>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</si>
  <si>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</si>
  <si>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</si>
  <si>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</si>
  <si>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</si>
  <si>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</si>
  <si>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</si>
  <si>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</si>
  <si>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</si>
  <si>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</si>
  <si>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</si>
  <si>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</si>
  <si>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</si>
  <si>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</si>
  <si>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</si>
  <si>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</si>
  <si>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</si>
  <si>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</si>
  <si>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</si>
  <si>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</si>
  <si>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</si>
  <si>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</si>
  <si>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</si>
  <si>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</si>
  <si>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</si>
  <si>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</si>
  <si>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</si>
  <si>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</si>
  <si>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</si>
  <si>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</si>
  <si>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</si>
  <si>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</si>
  <si>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</si>
  <si>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</si>
  <si>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</si>
  <si>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</si>
  <si>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</si>
  <si>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</si>
  <si>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</si>
  <si>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</si>
  <si>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</si>
  <si>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</si>
  <si>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</si>
  <si>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</si>
  <si>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</si>
  <si>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</si>
  <si>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0</t>
  </si>
  <si>
    <t>0.2</t>
  </si>
  <si>
    <t>Реконструкция, модернизация, техническое перевооружение, всего</t>
  </si>
  <si>
    <t>0.4</t>
  </si>
  <si>
    <t>Прочее новое строительство объектов электросетевого хозяйства, всего</t>
  </si>
  <si>
    <t>0.6</t>
  </si>
  <si>
    <t>Прочие инвестиционные проекты, всего</t>
  </si>
  <si>
    <t>нд</t>
  </si>
  <si>
    <t>Реконструкция, модернизация, техническое перевооружение всего, в том числе:</t>
  </si>
  <si>
    <t>1.2.2.2</t>
  </si>
  <si>
    <t>Модернизация, техническое перевооружение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</si>
  <si>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</si>
  <si>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Прочие инвестиционные проекты, всего, в том числе:</t>
  </si>
  <si>
    <t>Приморский край</t>
  </si>
  <si>
    <t>Утверждаю
руководитель организации</t>
  </si>
  <si>
    <t>(подпись)</t>
  </si>
  <si>
    <t>М.П.</t>
  </si>
  <si>
    <t>2023</t>
  </si>
  <si>
    <t>Фактический объем финансирования капитальных вложений на 01.01.2023 года,
млн. рублей
(с НДС)</t>
  </si>
  <si>
    <t>Остаток финансирования капитальных вложений на 01.01.2023 года в прогнозных ценах соответствующих лет, млн. рублей
(с НДС)</t>
  </si>
  <si>
    <t>Финансирование капитальных вложений 2023 года, млн. рублей (с НДС)</t>
  </si>
  <si>
    <t>Всего за 2023 год</t>
  </si>
  <si>
    <t>Фактический объем освоения капитальных вложений на 01.01. 2023 года в прогнозных ценах соответствующих лет, млн. рублей
(без НДС)</t>
  </si>
  <si>
    <t>Остаток освоения капитальных вложений на 01.01. 2023 года, млн. рублей
(без НДС)</t>
  </si>
  <si>
    <t>Освоение капитальных вложений 2023 года, млн. рублей (без НДС)</t>
  </si>
  <si>
    <t>активов к бухгалтерскому учету в 2023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</si>
  <si>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 году</t>
  </si>
  <si>
    <t>Ввод объектов инвестиционной деятельности (мощностей) в эксплуатацию в 2023 году</t>
  </si>
  <si>
    <t>Вывод объектов инвестиционной деятельности (мощностей) из эксплуатации в 2023 год</t>
  </si>
  <si>
    <t>Освоение капитальных вложений 2023  года, млн. рублей (без НДС)</t>
  </si>
  <si>
    <t>Отчетный год 2023 год</t>
  </si>
  <si>
    <t>Утверждаю
Генеральный директор</t>
  </si>
  <si>
    <t>И.В. Павленко</t>
  </si>
  <si>
    <t>Акционерное общество "Спасскэлектросеть"</t>
  </si>
  <si>
    <t>1.2.1.2.8</t>
  </si>
  <si>
    <t>ТМ- 10000кВА ПС ЗСМ</t>
  </si>
  <si>
    <t>J_1.2.1.2.8.O</t>
  </si>
  <si>
    <t xml:space="preserve">Приказами Министерства энергетики и газоснабжения приморского края № 45-Пр 78 от 02.06.2020 года, №45-Пр 111 от 13.07.2021 года, № 45-Пр 137 от 17.08.2022 года, №45-Пр 191 от 11.08.2023 года </t>
  </si>
  <si>
    <t>1.6.12</t>
  </si>
  <si>
    <t>УАЗ -390995 (буханка)</t>
  </si>
  <si>
    <t>J_1.6.12.M</t>
  </si>
  <si>
    <t>2.1.2.3</t>
  </si>
  <si>
    <t>1</t>
  </si>
  <si>
    <t>Модернизация, техническое перевооружение  трансформаторных и иных подстанций, распределительных пунктов, всего, в том числе:</t>
  </si>
  <si>
    <t>Развитие и модернизация учета электрической энергии (мощности), всего, в том числе:</t>
  </si>
  <si>
    <t>I.</t>
  </si>
  <si>
    <t>Выручка от реализации товаров (работ, услуг) всего, в том числе*:</t>
  </si>
  <si>
    <t>млн руб-</t>
  </si>
  <si>
    <t>лей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</si>
  <si>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</si>
  <si>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</si>
  <si>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</si>
  <si>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</si>
  <si>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</si>
  <si>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</si>
  <si>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</si>
  <si>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</si>
  <si>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</si>
  <si>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2.1.</t>
  </si>
  <si>
    <t>2.2.</t>
  </si>
  <si>
    <t>2.3.</t>
  </si>
  <si>
    <t>2.4.</t>
  </si>
  <si>
    <t>2.5.</t>
  </si>
  <si>
    <t>2.6.</t>
  </si>
  <si>
    <t>2.7.</t>
  </si>
  <si>
    <t>млн рублей</t>
  </si>
  <si>
    <t>2.8.</t>
  </si>
  <si>
    <t>2.9.</t>
  </si>
  <si>
    <t>2.1.2.</t>
  </si>
  <si>
    <t>2.1.2.3.</t>
  </si>
  <si>
    <t>2.1.2.4.</t>
  </si>
  <si>
    <t>2.2.1.</t>
  </si>
  <si>
    <t>2.2.2.</t>
  </si>
  <si>
    <t>2.2.3.</t>
  </si>
  <si>
    <t>2.2.4.</t>
  </si>
  <si>
    <t>услуги инфраструктурных организаций*****</t>
  </si>
  <si>
    <t>2.2.5.</t>
  </si>
  <si>
    <t>2.5.1.</t>
  </si>
  <si>
    <t>2.5.2.</t>
  </si>
  <si>
    <t>2.6.1.</t>
  </si>
  <si>
    <t>2.6.2.</t>
  </si>
  <si>
    <t>2.6.3.</t>
  </si>
  <si>
    <t>2.7.1.</t>
  </si>
  <si>
    <t>2.7.2.</t>
  </si>
  <si>
    <t>2.7.3.</t>
  </si>
  <si>
    <t>III.</t>
  </si>
  <si>
    <t>Прибыль (убыток) от продаж</t>
  </si>
  <si>
    <t>(строка I - строка II) всего, в том числе:</t>
  </si>
  <si>
    <t>3.1.</t>
  </si>
  <si>
    <t>3.1.2.</t>
  </si>
  <si>
    <t>3.1.3.</t>
  </si>
  <si>
    <t>3.1.4.</t>
  </si>
  <si>
    <t>3.2.</t>
  </si>
  <si>
    <t>3.3.</t>
  </si>
  <si>
    <t>3.4.</t>
  </si>
  <si>
    <t>3.5.</t>
  </si>
  <si>
    <t>3.6.</t>
  </si>
  <si>
    <t>3.7.</t>
  </si>
  <si>
    <t>3.8.</t>
  </si>
  <si>
    <t>3.9.</t>
  </si>
  <si>
    <t>Прочие доходы и расходы (сальдо)</t>
  </si>
  <si>
    <t>(строка 4.1 - строка 4.2)</t>
  </si>
  <si>
    <t>4.1.</t>
  </si>
  <si>
    <t>4.1.3.2.</t>
  </si>
  <si>
    <t>4.2.</t>
  </si>
  <si>
    <t>4.2.1.</t>
  </si>
  <si>
    <t>4.2.2.</t>
  </si>
  <si>
    <t>4.2.3.</t>
  </si>
  <si>
    <t>4.2.4.</t>
  </si>
  <si>
    <t>Прибыль (убыток) до налогообложения</t>
  </si>
  <si>
    <t>(строка III + строка IV) всего, в том числе: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</si>
  <si>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</si>
  <si>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</si>
  <si>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</si>
  <si>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</si>
  <si>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</si>
  <si>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</si>
  <si>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</si>
  <si>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</si>
  <si>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</si>
  <si>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</si>
  <si>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</si>
  <si>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</si>
  <si>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</si>
  <si>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</si>
  <si>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</si>
  <si>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</si>
  <si>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</si>
  <si>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</si>
  <si>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</si>
  <si>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</si>
  <si>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</si>
  <si>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</si>
  <si>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</si>
  <si>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</si>
  <si>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</si>
  <si>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</si>
  <si>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</si>
  <si>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8.1.</t>
  </si>
  <si>
    <t>8.2.</t>
  </si>
  <si>
    <t>8.3.</t>
  </si>
  <si>
    <t>8.4.</t>
  </si>
  <si>
    <t>9.1.</t>
  </si>
  <si>
    <t>9.2.</t>
  </si>
  <si>
    <t>9.3.</t>
  </si>
  <si>
    <t>9.4.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</si>
  <si>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</si>
  <si>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</si>
  <si>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</si>
  <si>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</si>
  <si>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</si>
  <si>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</si>
  <si>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</si>
  <si>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</si>
  <si>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Оказание услуг по оперативно-диспетчерскому управлению в электроэнергетике всего,</t>
  </si>
  <si>
    <t>в том числе:</t>
  </si>
  <si>
    <t>10.9.</t>
  </si>
  <si>
    <t>10.10.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</si>
  <si>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</si>
  <si>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</si>
  <si>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</si>
  <si>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</si>
  <si>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</si>
  <si>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</si>
  <si>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</si>
  <si>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</si>
  <si>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</si>
  <si>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</si>
  <si>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</si>
  <si>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</si>
  <si>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</si>
  <si>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12.1.</t>
  </si>
  <si>
    <t>12.2.</t>
  </si>
  <si>
    <t>12.2.1.</t>
  </si>
  <si>
    <t>по использованию средств бюджетов бюджетной системы Российской Федерации всего,</t>
  </si>
  <si>
    <t>12.3.</t>
  </si>
  <si>
    <t>ХIII</t>
  </si>
  <si>
    <t>13.1.</t>
  </si>
  <si>
    <t>Инвестиции в основной капитал всего,</t>
  </si>
  <si>
    <t>проведение научно-исследовательских и опытно-</t>
  </si>
  <si>
    <t>конструкторских разработок</t>
  </si>
  <si>
    <t>13.2.</t>
  </si>
  <si>
    <t>13.3.</t>
  </si>
  <si>
    <t>13.4.</t>
  </si>
  <si>
    <t>14.1.</t>
  </si>
  <si>
    <t>14.2.</t>
  </si>
  <si>
    <t>14.3.</t>
  </si>
  <si>
    <t>Поступления от эмиссии акций**</t>
  </si>
  <si>
    <t>14.4.</t>
  </si>
  <si>
    <t>14.5.</t>
  </si>
  <si>
    <t>14.6.</t>
  </si>
  <si>
    <t>14.7.</t>
  </si>
  <si>
    <t>Платежи по финансовым операциям всего,</t>
  </si>
  <si>
    <t>15.1.</t>
  </si>
  <si>
    <t>Погашение кредитов и займов всего,</t>
  </si>
  <si>
    <t>15.2.</t>
  </si>
  <si>
    <t>15.3.</t>
  </si>
  <si>
    <t>Сальдо денежных средств по операционной деятельности (строка Х - строка XI) всего, в том числе:</t>
  </si>
  <si>
    <t>Сальдо денежных средств по инвестиционным операциям всего (строка ХII - строка ХIII),</t>
  </si>
  <si>
    <t>всего в том числе</t>
  </si>
  <si>
    <t>17.1.</t>
  </si>
  <si>
    <t>17.2.</t>
  </si>
  <si>
    <t>Сальдо денежных средств по финансовым операциям всего (строка XIV - строка XV),</t>
  </si>
  <si>
    <t>в том числе</t>
  </si>
  <si>
    <t>18.1.</t>
  </si>
  <si>
    <t>18.2.</t>
  </si>
  <si>
    <t>Итого сальдо денежных средств</t>
  </si>
  <si>
    <t>(строка XVI + строка ХVII + строка ХVIII + строка ХIХ)</t>
  </si>
  <si>
    <t>ХХII</t>
  </si>
  <si>
    <t>23.1.</t>
  </si>
  <si>
    <t>23.1.1.</t>
  </si>
  <si>
    <t>23.1.2.</t>
  </si>
  <si>
    <t>23.1.3.</t>
  </si>
  <si>
    <t>23.1.4.</t>
  </si>
  <si>
    <t>23.1.5.</t>
  </si>
  <si>
    <t>23.1.6.</t>
  </si>
  <si>
    <t>23.1.6. а</t>
  </si>
  <si>
    <t>23.1.7.</t>
  </si>
  <si>
    <t>23.1.8.</t>
  </si>
  <si>
    <t>23.1.9.</t>
  </si>
  <si>
    <t>23.2.</t>
  </si>
  <si>
    <t>23.2.1.</t>
  </si>
  <si>
    <t>23.2.2.</t>
  </si>
  <si>
    <t>23.2.3.</t>
  </si>
  <si>
    <t>23.2.4.</t>
  </si>
  <si>
    <t>23.2.5.</t>
  </si>
  <si>
    <t>23.2.6.</t>
  </si>
  <si>
    <t>23.2.7.</t>
  </si>
  <si>
    <t>23.2.8.</t>
  </si>
  <si>
    <t>23.2.9.</t>
  </si>
  <si>
    <t>23.3.</t>
  </si>
  <si>
    <t>23.3.1.</t>
  </si>
  <si>
    <t>23.3.2.</t>
  </si>
  <si>
    <t>23.3.3.</t>
  </si>
  <si>
    <t>23.3.4.</t>
  </si>
  <si>
    <t>23.3.5.</t>
  </si>
  <si>
    <t>23.3.6.</t>
  </si>
  <si>
    <t>23.3.7.</t>
  </si>
  <si>
    <t>24.1.</t>
  </si>
  <si>
    <t>24.2.</t>
  </si>
  <si>
    <t>Гкал/</t>
  </si>
  <si>
    <t>час</t>
  </si>
  <si>
    <t>24.3.</t>
  </si>
  <si>
    <t>24.4.</t>
  </si>
  <si>
    <t>24.5.</t>
  </si>
  <si>
    <t>млн.</t>
  </si>
  <si>
    <t>кВт.ч</t>
  </si>
  <si>
    <t>24.6.</t>
  </si>
  <si>
    <t>тыс.</t>
  </si>
  <si>
    <t>Гкал</t>
  </si>
  <si>
    <t>24.7.</t>
  </si>
  <si>
    <t>24.7.1.</t>
  </si>
  <si>
    <t>24.7.2.</t>
  </si>
  <si>
    <t>24.7.3.</t>
  </si>
  <si>
    <t>24.8.</t>
  </si>
  <si>
    <t>24.8.1.</t>
  </si>
  <si>
    <t>24.8.2.</t>
  </si>
  <si>
    <t>24.9.</t>
  </si>
  <si>
    <t>25.1.</t>
  </si>
  <si>
    <t>25.1.1.</t>
  </si>
  <si>
    <t>млн</t>
  </si>
  <si>
    <t>25.2.</t>
  </si>
  <si>
    <t>25.3.</t>
  </si>
  <si>
    <t>Заявленная мощность***/фактическая мощность</t>
  </si>
  <si>
    <t>всего, в том числе:</t>
  </si>
  <si>
    <t>25.3.1.</t>
  </si>
  <si>
    <t>25.4.</t>
  </si>
  <si>
    <t>25.5.</t>
  </si>
  <si>
    <t>Необходимая валовая выручка сетевой организации в части содержания</t>
  </si>
  <si>
    <t>(строка 1.3 - строка 2.2.1 - строка 2.2.2 - строка 2.1.2.1.1)</t>
  </si>
  <si>
    <t>26.1.</t>
  </si>
  <si>
    <t>26.2.</t>
  </si>
  <si>
    <t>26.3.</t>
  </si>
  <si>
    <t>26.4.</t>
  </si>
  <si>
    <t>В отношении деятельности по оперативно-</t>
  </si>
  <si>
    <t>диспетчерскому управлению</t>
  </si>
  <si>
    <t>27.1.</t>
  </si>
  <si>
    <t>27.3.</t>
  </si>
  <si>
    <t>чел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</si>
  <si>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</si>
  <si>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(I+II), в том числе:</t>
  </si>
  <si>
    <t>Собственные средства всего, в том числе</t>
  </si>
  <si>
    <t xml:space="preserve">инвестиционная составляющая в тарифах </t>
  </si>
  <si>
    <t xml:space="preserve">производство электрической энергии (мощности) </t>
  </si>
  <si>
    <t>передача электрической энергии</t>
  </si>
  <si>
    <t>реализация электрической энергии (мощности)</t>
  </si>
  <si>
    <t>производство тепловой энергии (мощности)</t>
  </si>
  <si>
    <t xml:space="preserve">передача тепловой энергии </t>
  </si>
  <si>
    <t>реализация тепловой энергии (мощности)</t>
  </si>
  <si>
    <t>от оказания услуг по оперативно-диспетчерскому управлению в электроэнергетике, всего в том числе</t>
  </si>
  <si>
    <t>1.1.1.7.1</t>
  </si>
  <si>
    <t xml:space="preserve">в части управления технологическими режимами </t>
  </si>
  <si>
    <t>1.1.1.7.2</t>
  </si>
  <si>
    <t>прибыль со свободного сектора</t>
  </si>
  <si>
    <t>1.1.3.1</t>
  </si>
  <si>
    <t>от технологического присоединения генерации</t>
  </si>
  <si>
    <t>1.1.3.1.а</t>
  </si>
  <si>
    <t>1.1.3.2</t>
  </si>
  <si>
    <t>1.1.3.2.а</t>
  </si>
  <si>
    <t>1.1.4</t>
  </si>
  <si>
    <t>Прочая прибыль</t>
  </si>
  <si>
    <t>Амортизация всего, в том числе</t>
  </si>
  <si>
    <t xml:space="preserve">амортизация, учтенная в тарифах </t>
  </si>
  <si>
    <t>прочая амортизация</t>
  </si>
  <si>
    <t>недоиспользованная амортизация прошлых лет</t>
  </si>
  <si>
    <t>Возврат НДС</t>
  </si>
  <si>
    <t xml:space="preserve">Прочие собственные средства всего, в том числе: </t>
  </si>
  <si>
    <t>средства допэмиссии</t>
  </si>
  <si>
    <t>Векселя</t>
  </si>
  <si>
    <t>в том числе средства федерального бюджета, недоиспользованные в прошлых периодах</t>
  </si>
  <si>
    <t>2.5.3</t>
  </si>
  <si>
    <t xml:space="preserve">средства регионального и местных бюджетов </t>
  </si>
  <si>
    <t>2.5.4</t>
  </si>
  <si>
    <t>в том числе средства регионального и местных бюджетов, недоиспользованные в прошлых периодах</t>
  </si>
  <si>
    <t>Средства инвесторов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</si>
  <si>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</si>
  <si>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t>_____*_В строках, содержащих слова "всего, в том числе" указывается сумма нижерасположенных строк соответствующего раздела (подраздела).</t>
  </si>
  <si>
    <t>_____**_Строка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</si>
  <si>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_____***_Указывается на основании заключенных договоров на оказание услуг по передаче электрической энергии.</t>
  </si>
  <si>
    <t>_____****_Указываются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</si>
  <si>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_____*****_Указывается суммарно стоимость оказанных субъекту электроэнергетики услуг:</t>
  </si>
  <si>
    <t>_____по оперативно-диспетчерскому управлению в электроэнергетике;</t>
  </si>
  <si>
    <t>_____по организации оптовой торговли электрической энергией, мощностью и иными допущенными к обращению на оптовом рынке товарами и услугами;</t>
  </si>
  <si>
    <t>_____по расчету требований и обязательств участников оптового рынка.</t>
  </si>
  <si>
    <t xml:space="preserve">План
</t>
  </si>
  <si>
    <t xml:space="preserve">Факт
</t>
  </si>
  <si>
    <t>И.В.Павленко</t>
  </si>
  <si>
    <t>Утверждаю                   Генеральный директор</t>
  </si>
  <si>
    <t xml:space="preserve">Утверждаю
Генеральный директор </t>
  </si>
  <si>
    <t xml:space="preserve"> </t>
  </si>
  <si>
    <t>№ 45-Пр 111 от 13.07.2021 года, № 45-Пр 137 от 17.08.2022 года, № 45-Пр 191 от 11.08.2023 года</t>
  </si>
  <si>
    <t>№ 45-Пр 111 от 13.07.2021 года, № 45-Пр 137 от 17.08.2022 года, № 45-Пр от 11.08.2023 года</t>
  </si>
  <si>
    <t>4</t>
  </si>
  <si>
    <t xml:space="preserve">Приказами Министерства энергетики и газоснабжения приморского края № 45-ПР-82 от 19.06.2019 года, № 45-Пр 78                                  от 02.06.2020 года, №45-Пр 111 от 13.07.2021 года, № 45-Пр 137 от 17.08.2022 года, №45-Пр 191 от 11.08.2023 года </t>
  </si>
  <si>
    <t xml:space="preserve">Приказами Министерства энергетики и газоснабжения приморского края № 45-Пр-82 от 19.06.2019 года, № 45-ПР-82 от 19.06.2019 года, № 45-Пр 78 от 02.06.2020 года, №45-Пр 111 от 13.07.2021 года, № 45-Пр 137 от 17.08.2022 года, №45-Пр 191 от 11.08.2023 года </t>
  </si>
  <si>
    <t xml:space="preserve">Приказами Министерства энергетики и газоснабжения Приморского края № 45-Пр-82 от 19.06.2019 года, № 45-Пр 78 от 02.06.2020 года, </t>
  </si>
  <si>
    <t xml:space="preserve">Приказами Министерства энергетики и газоснабжения приморского края № 45-ПР-82 от 19.06.2019 года, № 45-Пр 78 от 02.06.2020 года,№45-Пр 111 от 13.07.2021 года, № 45-Пр 137 от 17.08.2022 года, №45-Пр 191 от 11.08.2023 года </t>
  </si>
  <si>
    <t xml:space="preserve">Приказами Министерства энергетики и газоснабжения приморского края № 45 Пр-82 от 19.06.2019 года, № 45-Пр 78 от 02.06.2020 года,                                                                </t>
  </si>
  <si>
    <t xml:space="preserve">Приказами Министерства энергетики и газоснабжения приморского края № 45-Пр-82 от 19.06.2019 года, № 45-Пр 78 от 02.06.2020 года, №45-Пр 111 от 13.07.2021 года, № 45-Пр 137 от 17.08.2022 года, №45-Пр 191 от 11.08.2023 года </t>
  </si>
  <si>
    <t>2024</t>
  </si>
  <si>
    <t xml:space="preserve">Приказами Министерства энергетики и газоснабжения приморского края № 45 Пр-82 от 19.06.2019 года, № 45-Пр 78 от 02.06.2020 года, №45-Пр 111 от 13.07.2021 года, № 45-Пр 137 от 17.08.2022 года, №45-Пр 191 от 11.08.2023 года </t>
  </si>
  <si>
    <r>
      <t xml:space="preserve">Год раскрытия (предоставления) информации: </t>
    </r>
    <r>
      <rPr>
        <b/>
        <sz val="11"/>
        <rFont val="Times New Roman"/>
        <family val="1"/>
        <charset val="204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</si>
</sst>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#,##0.000"/>
    <numFmt numFmtId="166" formatCode="0.00000000"/>
    <numFmt numFmtId="167" formatCode="_-* #,##0.000\ _₽_-;\-* #,##0.000\ _₽_-;_-* &quot;-&quot;???\ _₽_-;_-@_-"/>
    <numFmt numFmtId="168" formatCode="_-* #,##0.00_р_._-;\-* #,##0.00_р_._-;_-* &quot;-&quot;??_р_._-;_-@_-"/>
    <numFmt numFmtId="169" formatCode="0.00;[Red]0.00"/>
    <numFmt numFmtId="170" formatCode="#,##0.00;[Red]#,##0.00"/>
    <numFmt numFmtId="171" formatCode="0.000%"/>
    <numFmt numFmtId="172" formatCode="#,##0.000;[Red]#,##0.000"/>
    <numFmt numFmtId="173" formatCode="0.000;[Red]0.00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charset val="204"/>
    </font>
    <font>
      <sz val="11"/>
      <color rgb="FF000000"/>
      <name val="SimSun"/>
      <family val="2"/>
      <charset val="204"/>
    </font>
    <font>
      <sz val="14"/>
      <name val="Times New Roman"/>
      <family val="1"/>
      <charset val="204"/>
    </font>
    <font>
      <sz val="10"/>
      <name val="Times New Roman CYR"/>
    </font>
    <font>
      <sz val="10"/>
      <name val="Times New Roman CYR"/>
      <charset val="204"/>
    </font>
    <font>
      <b/>
      <sz val="13.5"/>
      <name val="Times New Roman"/>
      <family val="1"/>
      <charset val="204"/>
    </font>
    <font>
      <sz val="5.85"/>
      <name val="Times New Roman"/>
      <family val="1"/>
      <charset val="204"/>
    </font>
    <font>
      <b/>
      <sz val="5.85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6">
    <xf numFmtId="0" fontId="0" fillId="0" borderId="0"/>
    <xf numFmtId="0" fontId="18" fillId="0" borderId="0"/>
    <xf numFmtId="0" fontId="21" fillId="0" borderId="0"/>
    <xf numFmtId="0" fontId="2" fillId="0" borderId="0"/>
    <xf numFmtId="0" fontId="22" fillId="0" borderId="0"/>
    <xf numFmtId="0" fontId="1" fillId="0" borderId="0"/>
  </cellStyleXfs>
  <cellXfs count="7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3" fillId="0" borderId="0" xfId="0" applyFont="1"/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0" fontId="3" fillId="0" borderId="1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top"/>
    </xf>
    <xf numFmtId="49" fontId="19" fillId="2" borderId="1" xfId="1" applyNumberFormat="1" applyFont="1" applyFill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/>
    </xf>
    <xf numFmtId="49" fontId="20" fillId="3" borderId="1" xfId="1" applyNumberFormat="1" applyFont="1" applyFill="1" applyBorder="1" applyAlignment="1">
      <alignment horizontal="center" vertical="center"/>
    </xf>
    <xf numFmtId="49" fontId="20" fillId="4" borderId="1" xfId="1" applyNumberFormat="1" applyFont="1" applyFill="1" applyBorder="1" applyAlignment="1">
      <alignment horizontal="center" vertical="center"/>
    </xf>
    <xf numFmtId="49" fontId="20" fillId="5" borderId="1" xfId="1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65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16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49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19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  <xf numFmtId="0" fontId="7" fillId="7" borderId="0" xfId="0" applyFont="1" applyFill="1" applyAlignment="1">
      <alignment horizontal="right"/>
    </xf>
    <xf numFmtId="0" fontId="2" fillId="7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4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9" fontId="20" fillId="7" borderId="1" xfId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vertical="center" wrapText="1"/>
    </xf>
    <xf numFmtId="0" fontId="4" fillId="7" borderId="0" xfId="0" applyFont="1" applyFill="1" applyAlignment="1">
      <alignment horizontal="right"/>
    </xf>
    <xf numFmtId="0" fontId="3" fillId="7" borderId="0" xfId="0" applyFont="1" applyFill="1" applyAlignment="1">
      <alignment vertical="top"/>
    </xf>
    <xf numFmtId="0" fontId="3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right" vertical="top" wrapText="1"/>
    </xf>
    <xf numFmtId="0" fontId="8" fillId="7" borderId="0" xfId="0" applyFont="1" applyFill="1" applyAlignment="1">
      <alignment horizontal="left"/>
    </xf>
    <xf numFmtId="0" fontId="8" fillId="7" borderId="0" xfId="0" applyFont="1" applyFill="1" applyAlignment="1">
      <alignment horizontal="right" vertical="top" wrapText="1"/>
    </xf>
    <xf numFmtId="0" fontId="3" fillId="7" borderId="1" xfId="0" applyFont="1" applyFill="1" applyBorder="1" applyAlignment="1">
      <alignment horizontal="center" vertical="center" textRotation="90" wrapText="1"/>
    </xf>
    <xf numFmtId="49" fontId="19" fillId="7" borderId="1" xfId="1" applyNumberFormat="1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4" fillId="7" borderId="0" xfId="0" applyFont="1" applyFill="1" applyAlignment="1">
      <alignment horizontal="right" vertical="top" wrapText="1"/>
    </xf>
    <xf numFmtId="0" fontId="7" fillId="7" borderId="0" xfId="0" applyFont="1" applyFill="1" applyAlignment="1">
      <alignment wrapText="1"/>
    </xf>
    <xf numFmtId="0" fontId="7" fillId="7" borderId="0" xfId="0" applyFont="1" applyFill="1"/>
    <xf numFmtId="49" fontId="13" fillId="7" borderId="16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top"/>
    </xf>
    <xf numFmtId="0" fontId="3" fillId="7" borderId="1" xfId="0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right"/>
    </xf>
    <xf numFmtId="0" fontId="8" fillId="7" borderId="0" xfId="0" applyFont="1" applyFill="1" applyAlignment="1">
      <alignment horizontal="right" vertical="top" wrapText="1"/>
    </xf>
    <xf numFmtId="0" fontId="2" fillId="7" borderId="0" xfId="0" applyFont="1" applyFill="1" applyAlignment="1">
      <alignment vertical="center" wrapText="1"/>
    </xf>
    <xf numFmtId="0" fontId="8" fillId="7" borderId="16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right" vertical="top" wrapText="1"/>
    </xf>
    <xf numFmtId="0" fontId="9" fillId="7" borderId="0" xfId="0" applyFont="1" applyFill="1" applyAlignment="1">
      <alignment horizontal="left"/>
    </xf>
    <xf numFmtId="0" fontId="2" fillId="7" borderId="0" xfId="0" applyFont="1" applyFill="1" applyAlignment="1">
      <alignment horizontal="right"/>
    </xf>
    <xf numFmtId="49" fontId="16" fillId="7" borderId="16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 vertical="top"/>
    </xf>
    <xf numFmtId="0" fontId="10" fillId="7" borderId="0" xfId="0" applyFont="1" applyFill="1" applyAlignment="1">
      <alignment horizontal="left"/>
    </xf>
    <xf numFmtId="0" fontId="2" fillId="7" borderId="0" xfId="0" applyFont="1" applyFill="1" applyAlignment="1">
      <alignment vertical="top"/>
    </xf>
    <xf numFmtId="0" fontId="8" fillId="7" borderId="0" xfId="0" applyFont="1" applyFill="1" applyAlignment="1">
      <alignment horizontal="center" vertical="top"/>
    </xf>
    <xf numFmtId="0" fontId="11" fillId="7" borderId="0" xfId="0" applyFont="1" applyFill="1" applyAlignment="1">
      <alignment horizontal="left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textRotation="90" wrapText="1"/>
    </xf>
    <xf numFmtId="0" fontId="11" fillId="7" borderId="1" xfId="0" applyFont="1" applyFill="1" applyBorder="1" applyAlignment="1">
      <alignment horizontal="center" vertical="top"/>
    </xf>
    <xf numFmtId="1" fontId="7" fillId="7" borderId="1" xfId="0" applyNumberFormat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left" vertical="center" wrapText="1"/>
    </xf>
    <xf numFmtId="164" fontId="20" fillId="7" borderId="1" xfId="1" applyNumberFormat="1" applyFont="1" applyFill="1" applyBorder="1" applyAlignment="1">
      <alignment horizontal="center" vertical="center" wrapText="1"/>
    </xf>
    <xf numFmtId="167" fontId="2" fillId="7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3" fillId="7" borderId="1" xfId="0" applyFont="1" applyFill="1" applyBorder="1" applyAlignment="1">
      <alignment horizontal="center" vertical="top"/>
    </xf>
    <xf numFmtId="0" fontId="7" fillId="7" borderId="0" xfId="0" applyFont="1" applyFill="1" applyAlignment="1">
      <alignment horizontal="center"/>
    </xf>
    <xf numFmtId="0" fontId="7" fillId="7" borderId="16" xfId="0" applyFont="1" applyFill="1" applyBorder="1"/>
    <xf numFmtId="49" fontId="7" fillId="7" borderId="0" xfId="0" applyNumberFormat="1" applyFont="1" applyFill="1"/>
    <xf numFmtId="0" fontId="5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 vertical="top"/>
    </xf>
    <xf numFmtId="0" fontId="10" fillId="7" borderId="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2" fillId="7" borderId="0" xfId="2" applyFont="1" applyFill="1"/>
    <xf numFmtId="0" fontId="2" fillId="7" borderId="0" xfId="3" applyFont="1" applyFill="1"/>
    <xf numFmtId="0" fontId="23" fillId="7" borderId="0" xfId="2" applyFont="1" applyFill="1" applyAlignment="1"/>
    <xf numFmtId="0" fontId="23" fillId="7" borderId="0" xfId="2" applyFont="1" applyFill="1" applyBorder="1" applyAlignment="1">
      <alignment horizontal="center" wrapText="1"/>
    </xf>
    <xf numFmtId="0" fontId="7" fillId="7" borderId="0" xfId="3" applyFont="1" applyFill="1"/>
    <xf numFmtId="0" fontId="7" fillId="7" borderId="1" xfId="2" applyFont="1" applyFill="1" applyBorder="1" applyAlignment="1">
      <alignment horizontal="center" vertical="center" wrapText="1"/>
    </xf>
    <xf numFmtId="49" fontId="25" fillId="7" borderId="10" xfId="3" applyNumberFormat="1" applyFont="1" applyFill="1" applyBorder="1" applyAlignment="1">
      <alignment horizontal="center" vertical="center"/>
    </xf>
    <xf numFmtId="0" fontId="25" fillId="7" borderId="12" xfId="3" applyFont="1" applyFill="1" applyBorder="1" applyAlignment="1">
      <alignment horizontal="center" vertical="center" wrapText="1"/>
    </xf>
    <xf numFmtId="0" fontId="25" fillId="7" borderId="11" xfId="3" applyFont="1" applyFill="1" applyBorder="1" applyAlignment="1">
      <alignment horizontal="center" vertical="center" wrapText="1"/>
    </xf>
    <xf numFmtId="0" fontId="26" fillId="7" borderId="0" xfId="2" applyFont="1" applyFill="1"/>
    <xf numFmtId="0" fontId="2" fillId="7" borderId="46" xfId="2" applyFont="1" applyFill="1" applyBorder="1" applyAlignment="1">
      <alignment horizontal="center" vertical="top" wrapText="1"/>
    </xf>
    <xf numFmtId="0" fontId="2" fillId="7" borderId="47" xfId="2" applyFont="1" applyFill="1" applyBorder="1" applyAlignment="1">
      <alignment horizontal="center" vertical="top" wrapText="1"/>
    </xf>
    <xf numFmtId="16" fontId="2" fillId="7" borderId="48" xfId="2" applyNumberFormat="1" applyFont="1" applyFill="1" applyBorder="1" applyAlignment="1">
      <alignment horizontal="center" vertical="top" wrapText="1"/>
    </xf>
    <xf numFmtId="0" fontId="2" fillId="7" borderId="48" xfId="2" applyFont="1" applyFill="1" applyBorder="1" applyAlignment="1">
      <alignment vertical="top" wrapText="1"/>
    </xf>
    <xf numFmtId="0" fontId="2" fillId="7" borderId="48" xfId="2" applyFont="1" applyFill="1" applyBorder="1" applyAlignment="1">
      <alignment horizontal="center" vertical="top" wrapText="1"/>
    </xf>
    <xf numFmtId="164" fontId="2" fillId="7" borderId="48" xfId="2" applyNumberFormat="1" applyFont="1" applyFill="1" applyBorder="1" applyAlignment="1">
      <alignment vertical="top" wrapText="1"/>
    </xf>
    <xf numFmtId="0" fontId="2" fillId="7" borderId="46" xfId="2" applyFont="1" applyFill="1" applyBorder="1" applyAlignment="1">
      <alignment vertical="top" wrapText="1"/>
    </xf>
    <xf numFmtId="0" fontId="2" fillId="7" borderId="47" xfId="2" applyFont="1" applyFill="1" applyBorder="1" applyAlignment="1">
      <alignment vertical="top" wrapText="1"/>
    </xf>
    <xf numFmtId="14" fontId="2" fillId="7" borderId="48" xfId="2" applyNumberFormat="1" applyFont="1" applyFill="1" applyBorder="1" applyAlignment="1">
      <alignment horizontal="center" vertical="top" wrapText="1"/>
    </xf>
    <xf numFmtId="0" fontId="7" fillId="7" borderId="5" xfId="3" applyFont="1" applyFill="1" applyBorder="1" applyAlignment="1">
      <alignment horizontal="center" vertical="center"/>
    </xf>
    <xf numFmtId="165" fontId="7" fillId="7" borderId="9" xfId="3" applyNumberFormat="1" applyFont="1" applyFill="1" applyBorder="1" applyAlignment="1">
      <alignment horizontal="center" vertical="center" wrapText="1"/>
    </xf>
    <xf numFmtId="49" fontId="7" fillId="7" borderId="7" xfId="5" applyNumberFormat="1" applyFont="1" applyFill="1" applyBorder="1" applyAlignment="1">
      <alignment horizontal="center" vertical="center"/>
    </xf>
    <xf numFmtId="0" fontId="7" fillId="7" borderId="1" xfId="5" applyFont="1" applyFill="1" applyBorder="1" applyAlignment="1">
      <alignment vertical="center"/>
    </xf>
    <xf numFmtId="165" fontId="7" fillId="7" borderId="1" xfId="3" applyNumberFormat="1" applyFont="1" applyFill="1" applyBorder="1" applyAlignment="1">
      <alignment horizontal="center" vertical="center" wrapText="1"/>
    </xf>
    <xf numFmtId="0" fontId="7" fillId="7" borderId="1" xfId="5" applyFont="1" applyFill="1" applyBorder="1" applyAlignment="1">
      <alignment horizontal="left" vertical="center" wrapText="1" indent="1"/>
    </xf>
    <xf numFmtId="0" fontId="7" fillId="7" borderId="1" xfId="3" applyFont="1" applyFill="1" applyBorder="1" applyAlignment="1">
      <alignment horizontal="left" vertical="center" wrapText="1" indent="3"/>
    </xf>
    <xf numFmtId="0" fontId="7" fillId="7" borderId="1" xfId="3" applyFont="1" applyFill="1" applyBorder="1" applyAlignment="1">
      <alignment horizontal="left" vertical="center" wrapText="1" indent="5"/>
    </xf>
    <xf numFmtId="0" fontId="7" fillId="7" borderId="1" xfId="5" applyFont="1" applyFill="1" applyBorder="1" applyAlignment="1">
      <alignment horizontal="left" vertical="center" wrapText="1" indent="7"/>
    </xf>
    <xf numFmtId="0" fontId="7" fillId="7" borderId="1" xfId="3" applyFont="1" applyFill="1" applyBorder="1" applyAlignment="1">
      <alignment horizontal="left" vertical="center" wrapText="1" indent="1"/>
    </xf>
    <xf numFmtId="49" fontId="7" fillId="7" borderId="7" xfId="5" applyNumberFormat="1" applyFont="1" applyFill="1" applyBorder="1" applyAlignment="1">
      <alignment horizontal="left" vertical="center" indent="1"/>
    </xf>
    <xf numFmtId="49" fontId="7" fillId="7" borderId="10" xfId="5" applyNumberFormat="1" applyFont="1" applyFill="1" applyBorder="1" applyAlignment="1">
      <alignment horizontal="center" vertical="center"/>
    </xf>
    <xf numFmtId="0" fontId="7" fillId="7" borderId="12" xfId="5" applyFont="1" applyFill="1" applyBorder="1" applyAlignment="1">
      <alignment horizontal="left" vertical="center" wrapText="1" indent="1"/>
    </xf>
    <xf numFmtId="0" fontId="27" fillId="7" borderId="0" xfId="2" applyFont="1" applyFill="1" applyAlignment="1">
      <alignment horizontal="left"/>
    </xf>
    <xf numFmtId="165" fontId="27" fillId="7" borderId="0" xfId="2" applyNumberFormat="1" applyFont="1" applyFill="1" applyAlignment="1">
      <alignment horizontal="left"/>
    </xf>
    <xf numFmtId="49" fontId="7" fillId="7" borderId="0" xfId="3" applyNumberFormat="1" applyFont="1" applyFill="1" applyAlignment="1">
      <alignment horizontal="center" vertical="center"/>
    </xf>
    <xf numFmtId="0" fontId="2" fillId="7" borderId="0" xfId="3" applyFont="1" applyFill="1" applyAlignment="1">
      <alignment wrapText="1"/>
    </xf>
    <xf numFmtId="0" fontId="7" fillId="7" borderId="0" xfId="3" applyFont="1" applyFill="1" applyAlignment="1">
      <alignment horizontal="center" vertical="center" wrapText="1"/>
    </xf>
    <xf numFmtId="0" fontId="2" fillId="7" borderId="44" xfId="2" applyFont="1" applyFill="1" applyBorder="1" applyAlignment="1">
      <alignment horizontal="center" vertical="top" wrapText="1"/>
    </xf>
    <xf numFmtId="168" fontId="2" fillId="7" borderId="46" xfId="2" applyNumberFormat="1" applyFont="1" applyFill="1" applyBorder="1" applyAlignment="1">
      <alignment horizontal="center" vertical="top" wrapText="1"/>
    </xf>
    <xf numFmtId="0" fontId="25" fillId="7" borderId="50" xfId="3" applyFont="1" applyFill="1" applyBorder="1" applyAlignment="1">
      <alignment horizontal="center" vertical="center" wrapText="1"/>
    </xf>
    <xf numFmtId="164" fontId="2" fillId="7" borderId="54" xfId="2" applyNumberFormat="1" applyFont="1" applyFill="1" applyBorder="1" applyAlignment="1">
      <alignment vertical="top" wrapText="1"/>
    </xf>
    <xf numFmtId="164" fontId="2" fillId="7" borderId="58" xfId="2" applyNumberFormat="1" applyFont="1" applyFill="1" applyBorder="1" applyAlignment="1">
      <alignment vertical="top" wrapText="1"/>
    </xf>
    <xf numFmtId="164" fontId="2" fillId="7" borderId="56" xfId="2" applyNumberFormat="1" applyFont="1" applyFill="1" applyBorder="1" applyAlignment="1">
      <alignment vertical="top" wrapText="1"/>
    </xf>
    <xf numFmtId="0" fontId="2" fillId="7" borderId="54" xfId="2" applyFont="1" applyFill="1" applyBorder="1" applyAlignment="1">
      <alignment horizontal="center" vertical="top" wrapText="1"/>
    </xf>
    <xf numFmtId="0" fontId="2" fillId="7" borderId="1" xfId="2" applyFont="1" applyFill="1" applyBorder="1" applyAlignment="1">
      <alignment vertical="top" wrapText="1"/>
    </xf>
    <xf numFmtId="0" fontId="2" fillId="7" borderId="59" xfId="2" applyFont="1" applyFill="1" applyBorder="1" applyAlignment="1">
      <alignment horizontal="center" vertical="top" wrapText="1"/>
    </xf>
    <xf numFmtId="2" fontId="2" fillId="7" borderId="46" xfId="2" applyNumberFormat="1" applyFont="1" applyFill="1" applyBorder="1" applyAlignment="1">
      <alignment horizontal="center" vertical="top" wrapText="1"/>
    </xf>
    <xf numFmtId="2" fontId="2" fillId="7" borderId="47" xfId="2" applyNumberFormat="1" applyFont="1" applyFill="1" applyBorder="1" applyAlignment="1">
      <alignment horizontal="center" vertical="top" wrapText="1"/>
    </xf>
    <xf numFmtId="3" fontId="7" fillId="7" borderId="0" xfId="3" applyNumberFormat="1" applyFont="1" applyFill="1" applyBorder="1" applyAlignment="1">
      <alignment horizontal="center" vertical="center" wrapText="1"/>
    </xf>
    <xf numFmtId="0" fontId="2" fillId="7" borderId="0" xfId="3" applyFont="1" applyFill="1" applyBorder="1"/>
    <xf numFmtId="165" fontId="27" fillId="7" borderId="0" xfId="2" applyNumberFormat="1" applyFont="1" applyFill="1" applyBorder="1" applyAlignment="1">
      <alignment horizontal="left"/>
    </xf>
    <xf numFmtId="0" fontId="7" fillId="7" borderId="23" xfId="3" applyFont="1" applyFill="1" applyBorder="1" applyAlignment="1">
      <alignment horizontal="center" vertical="center"/>
    </xf>
    <xf numFmtId="168" fontId="2" fillId="7" borderId="56" xfId="2" applyNumberFormat="1" applyFont="1" applyFill="1" applyBorder="1" applyAlignment="1">
      <alignment horizontal="center" vertical="top" wrapText="1"/>
    </xf>
    <xf numFmtId="0" fontId="2" fillId="7" borderId="55" xfId="2" applyFont="1" applyFill="1" applyBorder="1" applyAlignment="1">
      <alignment horizontal="center" vertical="top" wrapText="1"/>
    </xf>
    <xf numFmtId="164" fontId="2" fillId="7" borderId="59" xfId="2" applyNumberFormat="1" applyFont="1" applyFill="1" applyBorder="1" applyAlignment="1">
      <alignment horizontal="center" vertical="top" wrapText="1"/>
    </xf>
    <xf numFmtId="164" fontId="5" fillId="7" borderId="22" xfId="2" applyNumberFormat="1" applyFont="1" applyFill="1" applyBorder="1" applyAlignment="1">
      <alignment horizontal="center" vertical="center" wrapText="1"/>
    </xf>
    <xf numFmtId="0" fontId="2" fillId="7" borderId="49" xfId="2" applyFont="1" applyFill="1" applyBorder="1" applyAlignment="1">
      <alignment horizontal="center" vertical="top" wrapText="1"/>
    </xf>
    <xf numFmtId="0" fontId="2" fillId="7" borderId="24" xfId="2" applyFont="1" applyFill="1" applyBorder="1" applyAlignment="1">
      <alignment horizontal="center" vertical="top" wrapText="1"/>
    </xf>
    <xf numFmtId="168" fontId="2" fillId="7" borderId="17" xfId="2" applyNumberFormat="1" applyFont="1" applyFill="1" applyBorder="1" applyAlignment="1">
      <alignment horizontal="center" vertical="top" wrapText="1"/>
    </xf>
    <xf numFmtId="0" fontId="2" fillId="7" borderId="57" xfId="2" applyFont="1" applyFill="1" applyBorder="1" applyAlignment="1">
      <alignment horizontal="center" vertical="top" wrapText="1"/>
    </xf>
    <xf numFmtId="2" fontId="2" fillId="7" borderId="49" xfId="2" applyNumberFormat="1" applyFont="1" applyFill="1" applyBorder="1" applyAlignment="1">
      <alignment horizontal="center" vertical="top" wrapText="1"/>
    </xf>
    <xf numFmtId="2" fontId="2" fillId="7" borderId="53" xfId="2" applyNumberFormat="1" applyFont="1" applyFill="1" applyBorder="1" applyAlignment="1">
      <alignment horizontal="center" vertical="top" wrapText="1"/>
    </xf>
    <xf numFmtId="0" fontId="25" fillId="7" borderId="52" xfId="3" applyFont="1" applyFill="1" applyBorder="1" applyAlignment="1">
      <alignment horizontal="center" vertical="center" wrapText="1"/>
    </xf>
    <xf numFmtId="0" fontId="2" fillId="7" borderId="57" xfId="2" applyFont="1" applyFill="1" applyBorder="1" applyAlignment="1">
      <alignment vertical="top" wrapText="1"/>
    </xf>
    <xf numFmtId="0" fontId="7" fillId="7" borderId="80" xfId="2" applyFont="1" applyFill="1" applyBorder="1" applyAlignment="1">
      <alignment horizontal="center" vertical="center" wrapText="1"/>
    </xf>
    <xf numFmtId="0" fontId="2" fillId="7" borderId="81" xfId="2" applyFont="1" applyFill="1" applyBorder="1" applyAlignment="1">
      <alignment horizontal="center" vertical="center" wrapText="1"/>
    </xf>
    <xf numFmtId="0" fontId="7" fillId="7" borderId="82" xfId="2" applyFont="1" applyFill="1" applyBorder="1" applyAlignment="1">
      <alignment horizontal="center" vertical="center" wrapText="1"/>
    </xf>
    <xf numFmtId="0" fontId="7" fillId="7" borderId="83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3" fillId="7" borderId="0" xfId="2" applyFont="1" applyFill="1" applyBorder="1" applyAlignment="1"/>
    <xf numFmtId="49" fontId="25" fillId="7" borderId="84" xfId="3" applyNumberFormat="1" applyFont="1" applyFill="1" applyBorder="1" applyAlignment="1">
      <alignment horizontal="center" vertical="center"/>
    </xf>
    <xf numFmtId="0" fontId="25" fillId="7" borderId="85" xfId="3" applyFont="1" applyFill="1" applyBorder="1" applyAlignment="1">
      <alignment horizontal="center" vertical="center" wrapText="1"/>
    </xf>
    <xf numFmtId="0" fontId="7" fillId="7" borderId="0" xfId="3" applyFont="1" applyFill="1" applyBorder="1"/>
    <xf numFmtId="0" fontId="2" fillId="7" borderId="0" xfId="2" applyFont="1" applyFill="1" applyBorder="1"/>
    <xf numFmtId="49" fontId="5" fillId="0" borderId="0" xfId="0" applyNumberFormat="1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2" fillId="7" borderId="90" xfId="2" applyNumberFormat="1" applyFont="1" applyFill="1" applyBorder="1" applyAlignment="1">
      <alignment horizontal="center" vertical="top" wrapText="1"/>
    </xf>
    <xf numFmtId="164" fontId="2" fillId="7" borderId="34" xfId="2" applyNumberFormat="1" applyFont="1" applyFill="1" applyBorder="1" applyAlignment="1">
      <alignment horizontal="center" vertical="top" wrapText="1"/>
    </xf>
    <xf numFmtId="164" fontId="2" fillId="7" borderId="49" xfId="2" applyNumberFormat="1" applyFont="1" applyFill="1" applyBorder="1" applyAlignment="1">
      <alignment horizontal="center" vertical="top" wrapText="1"/>
    </xf>
    <xf numFmtId="171" fontId="3" fillId="7" borderId="89" xfId="2" applyNumberFormat="1" applyFont="1" applyFill="1" applyBorder="1" applyAlignment="1">
      <alignment horizontal="center" vertical="top" wrapText="1"/>
    </xf>
    <xf numFmtId="164" fontId="2" fillId="7" borderId="44" xfId="2" applyNumberFormat="1" applyFont="1" applyFill="1" applyBorder="1" applyAlignment="1">
      <alignment horizontal="center" vertical="top" wrapText="1"/>
    </xf>
    <xf numFmtId="173" fontId="2" fillId="7" borderId="22" xfId="2" applyNumberFormat="1" applyFont="1" applyFill="1" applyBorder="1" applyAlignment="1">
      <alignment vertical="top" wrapText="1"/>
    </xf>
    <xf numFmtId="173" fontId="2" fillId="7" borderId="49" xfId="2" applyNumberFormat="1" applyFont="1" applyFill="1" applyBorder="1" applyAlignment="1">
      <alignment horizontal="center" vertical="top" wrapText="1"/>
    </xf>
    <xf numFmtId="173" fontId="2" fillId="7" borderId="56" xfId="2" applyNumberFormat="1" applyFont="1" applyFill="1" applyBorder="1" applyAlignment="1">
      <alignment horizontal="center" vertical="top" wrapText="1"/>
    </xf>
    <xf numFmtId="171" fontId="2" fillId="7" borderId="48" xfId="2" applyNumberFormat="1" applyFont="1" applyFill="1" applyBorder="1" applyAlignment="1">
      <alignment horizontal="center" vertical="top" wrapText="1"/>
    </xf>
    <xf numFmtId="171" fontId="2" fillId="7" borderId="48" xfId="2" applyNumberFormat="1" applyFont="1" applyFill="1" applyBorder="1" applyAlignment="1">
      <alignment vertical="top" wrapText="1"/>
    </xf>
    <xf numFmtId="171" fontId="2" fillId="7" borderId="59" xfId="2" applyNumberFormat="1" applyFont="1" applyFill="1" applyBorder="1" applyAlignment="1">
      <alignment vertical="top" wrapText="1"/>
    </xf>
    <xf numFmtId="171" fontId="3" fillId="7" borderId="46" xfId="0" applyNumberFormat="1" applyFont="1" applyFill="1" applyBorder="1" applyAlignment="1">
      <alignment horizontal="center" vertical="center"/>
    </xf>
    <xf numFmtId="171" fontId="3" fillId="7" borderId="1" xfId="0" applyNumberFormat="1" applyFont="1" applyFill="1" applyBorder="1" applyAlignment="1">
      <alignment horizontal="center" vertical="center"/>
    </xf>
    <xf numFmtId="49" fontId="16" fillId="7" borderId="0" xfId="0" applyNumberFormat="1" applyFont="1" applyFill="1" applyAlignment="1">
      <alignment horizontal="left" wrapText="1"/>
    </xf>
    <xf numFmtId="0" fontId="23" fillId="7" borderId="0" xfId="0" applyFont="1" applyFill="1" applyAlignment="1">
      <alignment horizontal="left"/>
    </xf>
    <xf numFmtId="0" fontId="23" fillId="7" borderId="0" xfId="0" applyFont="1" applyFill="1" applyAlignment="1">
      <alignment horizontal="right"/>
    </xf>
    <xf numFmtId="0" fontId="23" fillId="7" borderId="0" xfId="0" applyFont="1" applyFill="1" applyAlignment="1">
      <alignment horizontal="center" vertical="top"/>
    </xf>
    <xf numFmtId="49" fontId="29" fillId="7" borderId="0" xfId="0" applyNumberFormat="1" applyFont="1" applyFill="1" applyAlignment="1">
      <alignment horizontal="left"/>
    </xf>
    <xf numFmtId="0" fontId="23" fillId="7" borderId="0" xfId="0" applyFont="1" applyFill="1" applyAlignment="1">
      <alignment vertical="top"/>
    </xf>
    <xf numFmtId="0" fontId="2" fillId="7" borderId="16" xfId="0" applyFont="1" applyFill="1" applyBorder="1" applyAlignment="1">
      <alignment horizontal="left"/>
    </xf>
    <xf numFmtId="0" fontId="2" fillId="7" borderId="0" xfId="0" applyFont="1" applyFill="1"/>
    <xf numFmtId="49" fontId="15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49" fontId="12" fillId="7" borderId="0" xfId="0" applyNumberFormat="1" applyFont="1" applyFill="1" applyBorder="1" applyAlignment="1">
      <alignment wrapText="1"/>
    </xf>
    <xf numFmtId="0" fontId="10" fillId="7" borderId="0" xfId="0" applyFont="1" applyFill="1" applyBorder="1" applyAlignment="1">
      <alignment horizontal="left"/>
    </xf>
    <xf numFmtId="164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2" fillId="8" borderId="16" xfId="0" applyFont="1" applyFill="1" applyBorder="1" applyAlignment="1">
      <alignment vertical="center" wrapText="1"/>
    </xf>
    <xf numFmtId="0" fontId="8" fillId="8" borderId="0" xfId="0" applyFont="1" applyFill="1" applyAlignment="1">
      <alignment horizontal="right" vertical="top" wrapText="1"/>
    </xf>
    <xf numFmtId="0" fontId="7" fillId="8" borderId="0" xfId="0" applyFont="1" applyFill="1" applyAlignment="1">
      <alignment horizontal="right"/>
    </xf>
    <xf numFmtId="0" fontId="2" fillId="8" borderId="0" xfId="0" applyFont="1" applyFill="1" applyAlignment="1">
      <alignment horizontal="left"/>
    </xf>
    <xf numFmtId="0" fontId="3" fillId="8" borderId="1" xfId="0" applyFont="1" applyFill="1" applyBorder="1" applyAlignment="1">
      <alignment horizontal="center"/>
    </xf>
    <xf numFmtId="0" fontId="4" fillId="8" borderId="0" xfId="0" applyFont="1" applyFill="1" applyAlignment="1">
      <alignment horizontal="right" vertical="top" wrapText="1"/>
    </xf>
    <xf numFmtId="0" fontId="3" fillId="8" borderId="9" xfId="0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top"/>
    </xf>
    <xf numFmtId="0" fontId="3" fillId="7" borderId="0" xfId="0" applyFont="1" applyFill="1" applyAlignment="1">
      <alignment horizontal="right"/>
    </xf>
    <xf numFmtId="0" fontId="3" fillId="7" borderId="0" xfId="0" applyFont="1" applyFill="1" applyAlignment="1">
      <alignment horizontal="right" vertical="top" wrapText="1"/>
    </xf>
    <xf numFmtId="0" fontId="4" fillId="7" borderId="0" xfId="0" applyFont="1" applyFill="1" applyAlignment="1">
      <alignment horizontal="right" vertical="top" wrapText="1"/>
    </xf>
    <xf numFmtId="49" fontId="16" fillId="7" borderId="0" xfId="0" applyNumberFormat="1" applyFont="1" applyFill="1" applyAlignment="1">
      <alignment horizontal="left" wrapText="1"/>
    </xf>
    <xf numFmtId="0" fontId="2" fillId="7" borderId="0" xfId="0" applyFont="1" applyFill="1" applyAlignment="1">
      <alignment horizontal="right" vertical="top" wrapText="1"/>
    </xf>
    <xf numFmtId="49" fontId="29" fillId="7" borderId="0" xfId="0" applyNumberFormat="1" applyFont="1" applyFill="1" applyAlignment="1">
      <alignment horizontal="left"/>
    </xf>
    <xf numFmtId="0" fontId="8" fillId="7" borderId="0" xfId="0" applyFont="1" applyFill="1" applyAlignment="1">
      <alignment horizontal="right" vertical="top" wrapText="1"/>
    </xf>
    <xf numFmtId="0" fontId="4" fillId="7" borderId="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 wrapText="1"/>
    </xf>
    <xf numFmtId="164" fontId="2" fillId="7" borderId="0" xfId="0" applyNumberFormat="1" applyFont="1" applyFill="1" applyAlignment="1">
      <alignment horizontal="left"/>
    </xf>
    <xf numFmtId="49" fontId="15" fillId="7" borderId="0" xfId="0" applyNumberFormat="1" applyFont="1" applyFill="1" applyAlignment="1">
      <alignment wrapText="1"/>
    </xf>
    <xf numFmtId="0" fontId="10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171" fontId="3" fillId="7" borderId="46" xfId="0" applyNumberFormat="1" applyFont="1" applyFill="1" applyBorder="1" applyAlignment="1">
      <alignment horizontal="center" vertical="center"/>
    </xf>
    <xf numFmtId="0" fontId="2" fillId="7" borderId="44" xfId="2" applyFont="1" applyFill="1" applyBorder="1" applyAlignment="1">
      <alignment horizontal="center" vertical="top" wrapText="1"/>
    </xf>
    <xf numFmtId="0" fontId="2" fillId="7" borderId="46" xfId="2" applyFont="1" applyFill="1" applyBorder="1" applyAlignment="1">
      <alignment horizontal="center" vertical="top" wrapText="1"/>
    </xf>
    <xf numFmtId="0" fontId="2" fillId="7" borderId="47" xfId="2" applyFont="1" applyFill="1" applyBorder="1" applyAlignment="1">
      <alignment horizontal="center" vertical="top" wrapText="1"/>
    </xf>
    <xf numFmtId="173" fontId="2" fillId="7" borderId="46" xfId="2" applyNumberFormat="1" applyFont="1" applyFill="1" applyBorder="1" applyAlignment="1">
      <alignment horizontal="center" vertical="top" wrapText="1"/>
    </xf>
    <xf numFmtId="0" fontId="2" fillId="7" borderId="53" xfId="2" applyFont="1" applyFill="1" applyBorder="1" applyAlignment="1">
      <alignment horizontal="center" vertical="top" wrapText="1"/>
    </xf>
    <xf numFmtId="173" fontId="2" fillId="7" borderId="53" xfId="2" applyNumberFormat="1" applyFont="1" applyFill="1" applyBorder="1" applyAlignment="1">
      <alignment horizontal="center" vertical="top" wrapText="1"/>
    </xf>
    <xf numFmtId="0" fontId="2" fillId="7" borderId="55" xfId="2" applyFont="1" applyFill="1" applyBorder="1" applyAlignment="1">
      <alignment horizontal="center" vertical="top" wrapText="1"/>
    </xf>
    <xf numFmtId="0" fontId="7" fillId="7" borderId="1" xfId="2" applyFont="1" applyFill="1" applyBorder="1" applyAlignment="1">
      <alignment horizontal="center" vertical="center" wrapText="1"/>
    </xf>
    <xf numFmtId="173" fontId="2" fillId="7" borderId="54" xfId="2" applyNumberFormat="1" applyFont="1" applyFill="1" applyBorder="1" applyAlignment="1">
      <alignment horizontal="center" vertical="top" wrapText="1"/>
    </xf>
    <xf numFmtId="173" fontId="2" fillId="7" borderId="56" xfId="2" applyNumberFormat="1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right"/>
    </xf>
    <xf numFmtId="0" fontId="2" fillId="7" borderId="0" xfId="0" applyFont="1" applyFill="1" applyBorder="1" applyAlignment="1">
      <alignment horizontal="left"/>
    </xf>
    <xf numFmtId="164" fontId="2" fillId="7" borderId="22" xfId="2" applyNumberFormat="1" applyFont="1" applyFill="1" applyBorder="1" applyAlignment="1">
      <alignment horizontal="center" vertical="top" wrapText="1"/>
    </xf>
    <xf numFmtId="0" fontId="2" fillId="7" borderId="44" xfId="2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left" wrapText="1"/>
    </xf>
    <xf numFmtId="49" fontId="12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4" fillId="0" borderId="16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3" fillId="7" borderId="21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49" fontId="13" fillId="7" borderId="16" xfId="0" applyNumberFormat="1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 vertical="center" textRotation="90" wrapText="1"/>
    </xf>
    <xf numFmtId="0" fontId="3" fillId="7" borderId="9" xfId="0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7" borderId="24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top"/>
    </xf>
    <xf numFmtId="0" fontId="3" fillId="7" borderId="0" xfId="0" applyFont="1" applyFill="1" applyAlignment="1">
      <alignment horizontal="right"/>
    </xf>
    <xf numFmtId="0" fontId="3" fillId="7" borderId="0" xfId="0" applyFont="1" applyFill="1" applyAlignment="1">
      <alignment horizontal="right" vertical="top" wrapText="1"/>
    </xf>
    <xf numFmtId="0" fontId="7" fillId="7" borderId="0" xfId="0" applyFont="1" applyFill="1" applyAlignment="1">
      <alignment horizontal="right" wrapText="1"/>
    </xf>
    <xf numFmtId="0" fontId="2" fillId="7" borderId="0" xfId="0" applyFont="1" applyFill="1" applyAlignment="1">
      <alignment horizontal="right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textRotation="90" wrapText="1"/>
    </xf>
    <xf numFmtId="0" fontId="3" fillId="8" borderId="9" xfId="0" applyFont="1" applyFill="1" applyBorder="1" applyAlignment="1">
      <alignment horizontal="center" vertical="center" textRotation="90" wrapText="1"/>
    </xf>
    <xf numFmtId="0" fontId="3" fillId="7" borderId="2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right" vertical="top" wrapText="1"/>
    </xf>
    <xf numFmtId="0" fontId="3" fillId="8" borderId="21" xfId="0" applyFont="1" applyFill="1" applyBorder="1" applyAlignment="1">
      <alignment horizontal="center" vertical="top"/>
    </xf>
    <xf numFmtId="0" fontId="11" fillId="7" borderId="2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49" fontId="16" fillId="7" borderId="0" xfId="0" applyNumberFormat="1" applyFont="1" applyFill="1" applyAlignment="1">
      <alignment horizontal="left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left" vertical="center"/>
    </xf>
    <xf numFmtId="0" fontId="11" fillId="7" borderId="17" xfId="0" applyFont="1" applyFill="1" applyBorder="1" applyAlignment="1">
      <alignment horizontal="left" vertical="center"/>
    </xf>
    <xf numFmtId="0" fontId="16" fillId="7" borderId="0" xfId="0" applyFont="1" applyFill="1" applyAlignment="1">
      <alignment horizontal="center"/>
    </xf>
    <xf numFmtId="0" fontId="11" fillId="7" borderId="24" xfId="0" applyFont="1" applyFill="1" applyBorder="1" applyAlignment="1">
      <alignment horizontal="right" vertical="center"/>
    </xf>
    <xf numFmtId="0" fontId="11" fillId="7" borderId="20" xfId="0" applyFont="1" applyFill="1" applyBorder="1" applyAlignment="1">
      <alignment horizontal="right" vertical="center"/>
    </xf>
    <xf numFmtId="0" fontId="2" fillId="7" borderId="0" xfId="0" applyFont="1" applyFill="1" applyAlignment="1">
      <alignment horizontal="right" vertical="top" wrapText="1"/>
    </xf>
    <xf numFmtId="49" fontId="16" fillId="7" borderId="16" xfId="0" applyNumberFormat="1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2" fillId="7" borderId="0" xfId="0" applyFont="1" applyFill="1" applyAlignment="1">
      <alignment horizontal="center" vertical="top"/>
    </xf>
    <xf numFmtId="0" fontId="16" fillId="7" borderId="16" xfId="0" applyFont="1" applyFill="1" applyBorder="1" applyAlignment="1">
      <alignment horizontal="left"/>
    </xf>
    <xf numFmtId="0" fontId="2" fillId="7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49" fontId="29" fillId="7" borderId="16" xfId="0" applyNumberFormat="1" applyFont="1" applyFill="1" applyBorder="1" applyAlignment="1">
      <alignment horizontal="center"/>
    </xf>
    <xf numFmtId="0" fontId="29" fillId="7" borderId="16" xfId="0" applyFont="1" applyFill="1" applyBorder="1" applyAlignment="1">
      <alignment horizontal="center"/>
    </xf>
    <xf numFmtId="49" fontId="29" fillId="7" borderId="0" xfId="0" applyNumberFormat="1" applyFont="1" applyFill="1" applyAlignment="1">
      <alignment horizontal="left"/>
    </xf>
    <xf numFmtId="49" fontId="29" fillId="7" borderId="0" xfId="0" applyNumberFormat="1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29" fillId="7" borderId="16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center" vertical="top"/>
    </xf>
    <xf numFmtId="0" fontId="23" fillId="7" borderId="0" xfId="0" applyFont="1" applyFill="1" applyAlignment="1">
      <alignment horizontal="center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top"/>
    </xf>
    <xf numFmtId="49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15" fillId="0" borderId="16" xfId="0" applyFont="1" applyBorder="1" applyAlignment="1">
      <alignment horizontal="left"/>
    </xf>
    <xf numFmtId="0" fontId="10" fillId="7" borderId="15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right" vertical="top" wrapText="1"/>
    </xf>
    <xf numFmtId="0" fontId="5" fillId="7" borderId="0" xfId="0" applyFont="1" applyFill="1" applyAlignment="1">
      <alignment horizontal="center"/>
    </xf>
    <xf numFmtId="49" fontId="12" fillId="7" borderId="16" xfId="0" applyNumberFormat="1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 vertical="top"/>
    </xf>
    <xf numFmtId="0" fontId="12" fillId="7" borderId="16" xfId="0" applyFont="1" applyFill="1" applyBorder="1" applyAlignment="1">
      <alignment horizontal="left"/>
    </xf>
    <xf numFmtId="0" fontId="10" fillId="7" borderId="23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/>
    </xf>
    <xf numFmtId="0" fontId="4" fillId="0" borderId="24" xfId="0" applyFont="1" applyBorder="1" applyAlignment="1">
      <alignment horizontal="left" vertical="center" indent="2"/>
    </xf>
    <xf numFmtId="0" fontId="4" fillId="0" borderId="20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0" fontId="4" fillId="0" borderId="24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 indent="2"/>
    </xf>
    <xf numFmtId="0" fontId="4" fillId="0" borderId="24" xfId="0" applyFont="1" applyBorder="1" applyAlignment="1">
      <alignment horizontal="left" vertical="center" indent="3"/>
    </xf>
    <xf numFmtId="0" fontId="4" fillId="0" borderId="20" xfId="0" applyFont="1" applyBorder="1" applyAlignment="1">
      <alignment horizontal="left" vertical="center" indent="3"/>
    </xf>
    <xf numFmtId="0" fontId="4" fillId="0" borderId="17" xfId="0" applyFont="1" applyBorder="1" applyAlignment="1">
      <alignment horizontal="left" vertical="center" indent="3"/>
    </xf>
    <xf numFmtId="0" fontId="4" fillId="0" borderId="24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2"/>
    </xf>
    <xf numFmtId="0" fontId="4" fillId="0" borderId="33" xfId="0" applyFont="1" applyBorder="1" applyAlignment="1">
      <alignment horizontal="left" vertical="center" indent="2"/>
    </xf>
    <xf numFmtId="0" fontId="4" fillId="0" borderId="19" xfId="0" applyFont="1" applyBorder="1" applyAlignment="1">
      <alignment horizontal="left" vertical="center" indent="2"/>
    </xf>
    <xf numFmtId="0" fontId="4" fillId="0" borderId="4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center" indent="4"/>
    </xf>
    <xf numFmtId="0" fontId="4" fillId="0" borderId="20" xfId="0" applyFont="1" applyBorder="1" applyAlignment="1">
      <alignment horizontal="left" vertical="center" indent="4"/>
    </xf>
    <xf numFmtId="0" fontId="4" fillId="0" borderId="17" xfId="0" applyFont="1" applyBorder="1" applyAlignment="1">
      <alignment horizontal="left" vertical="center" indent="4"/>
    </xf>
    <xf numFmtId="0" fontId="4" fillId="0" borderId="2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 indent="3"/>
    </xf>
    <xf numFmtId="0" fontId="4" fillId="0" borderId="20" xfId="0" applyFont="1" applyBorder="1" applyAlignment="1">
      <alignment horizontal="left" vertical="center" wrapText="1" indent="3"/>
    </xf>
    <xf numFmtId="0" fontId="4" fillId="0" borderId="17" xfId="0" applyFont="1" applyBorder="1" applyAlignment="1">
      <alignment horizontal="left" vertical="center" wrapText="1" indent="3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indent="3"/>
    </xf>
    <xf numFmtId="0" fontId="4" fillId="0" borderId="21" xfId="0" applyFont="1" applyBorder="1" applyAlignment="1">
      <alignment horizontal="left" vertical="center" indent="3"/>
    </xf>
    <xf numFmtId="0" fontId="4" fillId="0" borderId="18" xfId="0" applyFont="1" applyBorder="1" applyAlignment="1">
      <alignment horizontal="left" vertical="center" indent="3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indent="5"/>
    </xf>
    <xf numFmtId="0" fontId="4" fillId="0" borderId="20" xfId="0" applyFont="1" applyBorder="1" applyAlignment="1">
      <alignment horizontal="left" vertical="center" indent="5"/>
    </xf>
    <xf numFmtId="0" fontId="4" fillId="0" borderId="17" xfId="0" applyFont="1" applyBorder="1" applyAlignment="1">
      <alignment horizontal="left" vertical="center" indent="5"/>
    </xf>
    <xf numFmtId="0" fontId="4" fillId="0" borderId="24" xfId="0" applyFont="1" applyBorder="1" applyAlignment="1">
      <alignment horizontal="left" vertical="center" wrapText="1" indent="4"/>
    </xf>
    <xf numFmtId="0" fontId="4" fillId="0" borderId="20" xfId="0" applyFont="1" applyBorder="1" applyAlignment="1">
      <alignment horizontal="left" vertical="center" wrapText="1" indent="4"/>
    </xf>
    <xf numFmtId="0" fontId="4" fillId="0" borderId="17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5" fillId="7" borderId="46" xfId="2" applyNumberFormat="1" applyFont="1" applyFill="1" applyBorder="1" applyAlignment="1">
      <alignment horizontal="center" vertical="center" wrapText="1"/>
    </xf>
    <xf numFmtId="164" fontId="5" fillId="7" borderId="47" xfId="2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7" borderId="16" xfId="0" applyFont="1" applyFill="1" applyBorder="1" applyAlignment="1">
      <alignment horizontal="center" vertical="top"/>
    </xf>
    <xf numFmtId="164" fontId="5" fillId="7" borderId="53" xfId="2" applyNumberFormat="1" applyFont="1" applyFill="1" applyBorder="1" applyAlignment="1">
      <alignment horizontal="center" vertical="center" wrapText="1"/>
    </xf>
    <xf numFmtId="164" fontId="5" fillId="7" borderId="51" xfId="2" applyNumberFormat="1" applyFont="1" applyFill="1" applyBorder="1" applyAlignment="1">
      <alignment horizontal="center" vertical="top" wrapText="1"/>
    </xf>
    <xf numFmtId="164" fontId="5" fillId="7" borderId="91" xfId="2" applyNumberFormat="1" applyFont="1" applyFill="1" applyBorder="1" applyAlignment="1">
      <alignment horizontal="center" vertical="top" wrapText="1"/>
    </xf>
    <xf numFmtId="171" fontId="3" fillId="7" borderId="56" xfId="0" applyNumberFormat="1" applyFont="1" applyFill="1" applyBorder="1" applyAlignment="1">
      <alignment horizontal="center" vertical="center"/>
    </xf>
    <xf numFmtId="171" fontId="3" fillId="7" borderId="57" xfId="0" applyNumberFormat="1" applyFont="1" applyFill="1" applyBorder="1" applyAlignment="1">
      <alignment horizontal="center" vertical="center"/>
    </xf>
    <xf numFmtId="16" fontId="2" fillId="7" borderId="46" xfId="2" applyNumberFormat="1" applyFont="1" applyFill="1" applyBorder="1" applyAlignment="1">
      <alignment horizontal="center" vertical="top" wrapText="1"/>
    </xf>
    <xf numFmtId="16" fontId="2" fillId="7" borderId="47" xfId="2" applyNumberFormat="1" applyFont="1" applyFill="1" applyBorder="1" applyAlignment="1">
      <alignment horizontal="center" vertical="top" wrapText="1"/>
    </xf>
    <xf numFmtId="0" fontId="2" fillId="7" borderId="46" xfId="2" applyFont="1" applyFill="1" applyBorder="1" applyAlignment="1">
      <alignment vertical="top" wrapText="1"/>
    </xf>
    <xf numFmtId="0" fontId="2" fillId="7" borderId="47" xfId="2" applyFont="1" applyFill="1" applyBorder="1" applyAlignment="1">
      <alignment vertical="top" wrapText="1"/>
    </xf>
    <xf numFmtId="0" fontId="7" fillId="7" borderId="1" xfId="3" applyFont="1" applyFill="1" applyBorder="1" applyAlignment="1">
      <alignment horizontal="center" vertical="center" wrapText="1"/>
    </xf>
    <xf numFmtId="0" fontId="2" fillId="7" borderId="44" xfId="2" applyFont="1" applyFill="1" applyBorder="1" applyAlignment="1">
      <alignment horizontal="center" vertical="top" wrapText="1"/>
    </xf>
    <xf numFmtId="0" fontId="2" fillId="7" borderId="45" xfId="2" applyFont="1" applyFill="1" applyBorder="1" applyAlignment="1">
      <alignment horizontal="center" vertical="top" wrapText="1"/>
    </xf>
    <xf numFmtId="0" fontId="2" fillId="7" borderId="58" xfId="2" applyFont="1" applyFill="1" applyBorder="1" applyAlignment="1">
      <alignment horizontal="center" vertical="top" wrapText="1"/>
    </xf>
    <xf numFmtId="164" fontId="2" fillId="7" borderId="46" xfId="2" applyNumberFormat="1" applyFont="1" applyFill="1" applyBorder="1" applyAlignment="1">
      <alignment horizontal="center" vertical="top" wrapText="1"/>
    </xf>
    <xf numFmtId="164" fontId="2" fillId="7" borderId="47" xfId="2" applyNumberFormat="1" applyFont="1" applyFill="1" applyBorder="1" applyAlignment="1">
      <alignment horizontal="center" vertical="top" wrapText="1"/>
    </xf>
    <xf numFmtId="164" fontId="2" fillId="7" borderId="53" xfId="2" applyNumberFormat="1" applyFont="1" applyFill="1" applyBorder="1" applyAlignment="1">
      <alignment horizontal="center" vertical="top" wrapText="1"/>
    </xf>
    <xf numFmtId="168" fontId="2" fillId="7" borderId="46" xfId="2" applyNumberFormat="1" applyFont="1" applyFill="1" applyBorder="1" applyAlignment="1">
      <alignment horizontal="center" vertical="top" wrapText="1"/>
    </xf>
    <xf numFmtId="168" fontId="2" fillId="7" borderId="47" xfId="2" applyNumberFormat="1" applyFont="1" applyFill="1" applyBorder="1" applyAlignment="1">
      <alignment horizontal="center" vertical="top" wrapText="1"/>
    </xf>
    <xf numFmtId="0" fontId="7" fillId="7" borderId="51" xfId="2" applyFont="1" applyFill="1" applyBorder="1" applyAlignment="1">
      <alignment horizontal="center" vertical="center" wrapText="1"/>
    </xf>
    <xf numFmtId="0" fontId="7" fillId="7" borderId="52" xfId="2" applyFont="1" applyFill="1" applyBorder="1" applyAlignment="1">
      <alignment horizontal="center" vertical="center" wrapText="1"/>
    </xf>
    <xf numFmtId="0" fontId="2" fillId="7" borderId="46" xfId="2" applyFont="1" applyFill="1" applyBorder="1" applyAlignment="1">
      <alignment horizontal="center" vertical="top" wrapText="1"/>
    </xf>
    <xf numFmtId="0" fontId="2" fillId="7" borderId="47" xfId="2" applyFont="1" applyFill="1" applyBorder="1" applyAlignment="1">
      <alignment horizontal="center" vertical="top" wrapText="1"/>
    </xf>
    <xf numFmtId="0" fontId="2" fillId="7" borderId="69" xfId="2" applyFont="1" applyFill="1" applyBorder="1" applyAlignment="1">
      <alignment horizontal="center" vertical="top" wrapText="1"/>
    </xf>
    <xf numFmtId="0" fontId="2" fillId="7" borderId="71" xfId="2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173" fontId="5" fillId="7" borderId="51" xfId="2" applyNumberFormat="1" applyFont="1" applyFill="1" applyBorder="1" applyAlignment="1">
      <alignment horizontal="center" vertical="top" wrapText="1"/>
    </xf>
    <xf numFmtId="173" fontId="5" fillId="7" borderId="52" xfId="2" applyNumberFormat="1" applyFont="1" applyFill="1" applyBorder="1" applyAlignment="1">
      <alignment horizontal="center" vertical="top" wrapText="1"/>
    </xf>
    <xf numFmtId="173" fontId="5" fillId="7" borderId="53" xfId="2" applyNumberFormat="1" applyFont="1" applyFill="1" applyBorder="1" applyAlignment="1">
      <alignment horizontal="center" vertical="top" wrapText="1"/>
    </xf>
    <xf numFmtId="173" fontId="2" fillId="7" borderId="63" xfId="2" applyNumberFormat="1" applyFont="1" applyFill="1" applyBorder="1" applyAlignment="1">
      <alignment horizontal="center" vertical="top" wrapText="1"/>
    </xf>
    <xf numFmtId="173" fontId="2" fillId="7" borderId="64" xfId="2" applyNumberFormat="1" applyFont="1" applyFill="1" applyBorder="1" applyAlignment="1">
      <alignment horizontal="center" vertical="top" wrapText="1"/>
    </xf>
    <xf numFmtId="169" fontId="2" fillId="7" borderId="54" xfId="2" applyNumberFormat="1" applyFont="1" applyFill="1" applyBorder="1" applyAlignment="1">
      <alignment horizontal="center" vertical="top" wrapText="1"/>
    </xf>
    <xf numFmtId="169" fontId="2" fillId="7" borderId="55" xfId="2" applyNumberFormat="1" applyFont="1" applyFill="1" applyBorder="1" applyAlignment="1">
      <alignment horizontal="center" vertical="top" wrapText="1"/>
    </xf>
    <xf numFmtId="173" fontId="2" fillId="7" borderId="9" xfId="2" applyNumberFormat="1" applyFont="1" applyFill="1" applyBorder="1" applyAlignment="1">
      <alignment horizontal="center" vertical="top" wrapText="1"/>
    </xf>
    <xf numFmtId="173" fontId="2" fillId="7" borderId="1" xfId="2" applyNumberFormat="1" applyFont="1" applyFill="1" applyBorder="1" applyAlignment="1">
      <alignment horizontal="center" vertical="top" wrapText="1"/>
    </xf>
    <xf numFmtId="173" fontId="2" fillId="7" borderId="46" xfId="2" applyNumberFormat="1" applyFont="1" applyFill="1" applyBorder="1" applyAlignment="1">
      <alignment horizontal="center" vertical="top" wrapText="1"/>
    </xf>
    <xf numFmtId="173" fontId="2" fillId="7" borderId="47" xfId="2" applyNumberFormat="1" applyFont="1" applyFill="1" applyBorder="1" applyAlignment="1">
      <alignment horizontal="center" vertical="top" wrapText="1"/>
    </xf>
    <xf numFmtId="0" fontId="2" fillId="7" borderId="53" xfId="2" applyFont="1" applyFill="1" applyBorder="1" applyAlignment="1">
      <alignment horizontal="center" vertical="top" wrapText="1"/>
    </xf>
    <xf numFmtId="0" fontId="2" fillId="7" borderId="60" xfId="2" applyFont="1" applyFill="1" applyBorder="1" applyAlignment="1">
      <alignment horizontal="center" vertical="top" wrapText="1"/>
    </xf>
    <xf numFmtId="0" fontId="2" fillId="7" borderId="0" xfId="2" applyFont="1" applyFill="1" applyBorder="1" applyAlignment="1">
      <alignment horizontal="center" vertical="top" wrapText="1"/>
    </xf>
    <xf numFmtId="164" fontId="2" fillId="7" borderId="51" xfId="2" applyNumberFormat="1" applyFont="1" applyFill="1" applyBorder="1" applyAlignment="1">
      <alignment horizontal="center" vertical="top" wrapText="1"/>
    </xf>
    <xf numFmtId="164" fontId="2" fillId="7" borderId="52" xfId="2" applyNumberFormat="1" applyFont="1" applyFill="1" applyBorder="1" applyAlignment="1">
      <alignment horizontal="center" vertical="top" wrapText="1"/>
    </xf>
    <xf numFmtId="164" fontId="2" fillId="7" borderId="63" xfId="2" applyNumberFormat="1" applyFont="1" applyFill="1" applyBorder="1" applyAlignment="1">
      <alignment horizontal="center" vertical="top" wrapText="1"/>
    </xf>
    <xf numFmtId="164" fontId="2" fillId="7" borderId="64" xfId="2" applyNumberFormat="1" applyFont="1" applyFill="1" applyBorder="1" applyAlignment="1">
      <alignment horizontal="center" vertical="top" wrapText="1"/>
    </xf>
    <xf numFmtId="164" fontId="2" fillId="7" borderId="9" xfId="2" applyNumberFormat="1" applyFont="1" applyFill="1" applyBorder="1" applyAlignment="1">
      <alignment horizontal="center" vertical="top" wrapText="1"/>
    </xf>
    <xf numFmtId="164" fontId="2" fillId="7" borderId="15" xfId="2" applyNumberFormat="1" applyFont="1" applyFill="1" applyBorder="1" applyAlignment="1">
      <alignment horizontal="center" vertical="top" wrapText="1"/>
    </xf>
    <xf numFmtId="173" fontId="2" fillId="7" borderId="53" xfId="2" applyNumberFormat="1" applyFont="1" applyFill="1" applyBorder="1" applyAlignment="1">
      <alignment horizontal="center" vertical="top" wrapText="1"/>
    </xf>
    <xf numFmtId="0" fontId="7" fillId="7" borderId="80" xfId="3" applyFont="1" applyFill="1" applyBorder="1" applyAlignment="1">
      <alignment horizontal="center" vertical="center" wrapText="1"/>
    </xf>
    <xf numFmtId="0" fontId="7" fillId="7" borderId="82" xfId="3" applyFont="1" applyFill="1" applyBorder="1" applyAlignment="1">
      <alignment horizontal="center" vertical="center" wrapText="1"/>
    </xf>
    <xf numFmtId="164" fontId="5" fillId="7" borderId="54" xfId="2" applyNumberFormat="1" applyFont="1" applyFill="1" applyBorder="1" applyAlignment="1">
      <alignment horizontal="center" vertical="top" wrapText="1"/>
    </xf>
    <xf numFmtId="164" fontId="5" fillId="7" borderId="55" xfId="2" applyNumberFormat="1" applyFont="1" applyFill="1" applyBorder="1" applyAlignment="1">
      <alignment horizontal="center" vertical="top" wrapText="1"/>
    </xf>
    <xf numFmtId="164" fontId="2" fillId="7" borderId="54" xfId="2" applyNumberFormat="1" applyFont="1" applyFill="1" applyBorder="1" applyAlignment="1">
      <alignment horizontal="center" vertical="top" wrapText="1"/>
    </xf>
    <xf numFmtId="164" fontId="2" fillId="7" borderId="55" xfId="2" applyNumberFormat="1" applyFont="1" applyFill="1" applyBorder="1" applyAlignment="1">
      <alignment horizontal="center" vertical="top" wrapText="1"/>
    </xf>
    <xf numFmtId="164" fontId="5" fillId="7" borderId="63" xfId="2" applyNumberFormat="1" applyFont="1" applyFill="1" applyBorder="1" applyAlignment="1">
      <alignment horizontal="center" vertical="top" wrapText="1"/>
    </xf>
    <xf numFmtId="164" fontId="5" fillId="7" borderId="64" xfId="2" applyNumberFormat="1" applyFont="1" applyFill="1" applyBorder="1" applyAlignment="1">
      <alignment horizontal="center" vertical="top" wrapText="1"/>
    </xf>
    <xf numFmtId="164" fontId="5" fillId="7" borderId="61" xfId="2" applyNumberFormat="1" applyFont="1" applyFill="1" applyBorder="1" applyAlignment="1">
      <alignment horizontal="center" vertical="top" wrapText="1"/>
    </xf>
    <xf numFmtId="164" fontId="5" fillId="7" borderId="9" xfId="2" applyNumberFormat="1" applyFont="1" applyFill="1" applyBorder="1" applyAlignment="1">
      <alignment horizontal="center" vertical="top" wrapText="1"/>
    </xf>
    <xf numFmtId="164" fontId="5" fillId="7" borderId="15" xfId="2" applyNumberFormat="1" applyFont="1" applyFill="1" applyBorder="1" applyAlignment="1">
      <alignment horizontal="center" vertical="top" wrapText="1"/>
    </xf>
    <xf numFmtId="164" fontId="2" fillId="7" borderId="60" xfId="2" applyNumberFormat="1" applyFont="1" applyFill="1" applyBorder="1" applyAlignment="1">
      <alignment horizontal="center" vertical="top" wrapText="1"/>
    </xf>
    <xf numFmtId="2" fontId="2" fillId="7" borderId="51" xfId="2" applyNumberFormat="1" applyFont="1" applyFill="1" applyBorder="1" applyAlignment="1">
      <alignment horizontal="center" vertical="top" wrapText="1"/>
    </xf>
    <xf numFmtId="2" fontId="2" fillId="7" borderId="52" xfId="2" applyNumberFormat="1" applyFont="1" applyFill="1" applyBorder="1" applyAlignment="1">
      <alignment horizontal="center" vertical="top" wrapText="1"/>
    </xf>
    <xf numFmtId="0" fontId="2" fillId="7" borderId="54" xfId="2" applyFont="1" applyFill="1" applyBorder="1" applyAlignment="1">
      <alignment horizontal="center" vertical="top" wrapText="1"/>
    </xf>
    <xf numFmtId="0" fontId="2" fillId="7" borderId="55" xfId="2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 wrapText="1"/>
    </xf>
    <xf numFmtId="49" fontId="24" fillId="7" borderId="1" xfId="3" applyNumberFormat="1" applyFont="1" applyFill="1" applyBorder="1" applyAlignment="1">
      <alignment horizontal="center" vertical="center" wrapText="1"/>
    </xf>
    <xf numFmtId="0" fontId="24" fillId="7" borderId="1" xfId="3" applyFont="1" applyFill="1" applyBorder="1" applyAlignment="1">
      <alignment horizontal="center" vertical="center" wrapText="1"/>
    </xf>
    <xf numFmtId="14" fontId="2" fillId="7" borderId="46" xfId="2" applyNumberFormat="1" applyFont="1" applyFill="1" applyBorder="1" applyAlignment="1">
      <alignment horizontal="center" vertical="top" wrapText="1"/>
    </xf>
    <xf numFmtId="14" fontId="2" fillId="7" borderId="47" xfId="2" applyNumberFormat="1" applyFont="1" applyFill="1" applyBorder="1" applyAlignment="1">
      <alignment horizontal="center" vertical="top" wrapText="1"/>
    </xf>
    <xf numFmtId="164" fontId="5" fillId="7" borderId="65" xfId="2" applyNumberFormat="1" applyFont="1" applyFill="1" applyBorder="1" applyAlignment="1">
      <alignment horizontal="center" vertical="top" wrapText="1"/>
    </xf>
    <xf numFmtId="164" fontId="5" fillId="7" borderId="62" xfId="2" applyNumberFormat="1" applyFont="1" applyFill="1" applyBorder="1" applyAlignment="1">
      <alignment horizontal="center" vertical="top" wrapText="1"/>
    </xf>
    <xf numFmtId="164" fontId="2" fillId="7" borderId="88" xfId="2" applyNumberFormat="1" applyFont="1" applyFill="1" applyBorder="1" applyAlignment="1">
      <alignment horizontal="center" vertical="top" wrapText="1"/>
    </xf>
    <xf numFmtId="164" fontId="5" fillId="7" borderId="1" xfId="2" applyNumberFormat="1" applyFont="1" applyFill="1" applyBorder="1" applyAlignment="1">
      <alignment horizontal="center" vertical="top" wrapText="1"/>
    </xf>
    <xf numFmtId="173" fontId="2" fillId="7" borderId="54" xfId="2" applyNumberFormat="1" applyFont="1" applyFill="1" applyBorder="1" applyAlignment="1">
      <alignment horizontal="center" vertical="top" wrapText="1"/>
    </xf>
    <xf numFmtId="173" fontId="2" fillId="7" borderId="55" xfId="2" applyNumberFormat="1" applyFont="1" applyFill="1" applyBorder="1" applyAlignment="1">
      <alignment horizontal="center" vertical="top" wrapText="1"/>
    </xf>
    <xf numFmtId="173" fontId="5" fillId="7" borderId="63" xfId="2" applyNumberFormat="1" applyFont="1" applyFill="1" applyBorder="1" applyAlignment="1">
      <alignment horizontal="center" vertical="top" wrapText="1"/>
    </xf>
    <xf numFmtId="173" fontId="5" fillId="7" borderId="64" xfId="2" applyNumberFormat="1" applyFont="1" applyFill="1" applyBorder="1" applyAlignment="1">
      <alignment horizontal="center" vertical="top" wrapText="1"/>
    </xf>
    <xf numFmtId="173" fontId="2" fillId="7" borderId="70" xfId="2" applyNumberFormat="1" applyFont="1" applyFill="1" applyBorder="1" applyAlignment="1">
      <alignment horizontal="center" vertical="center" wrapText="1"/>
    </xf>
    <xf numFmtId="173" fontId="2" fillId="7" borderId="72" xfId="2" applyNumberFormat="1" applyFont="1" applyFill="1" applyBorder="1" applyAlignment="1">
      <alignment horizontal="center" vertical="center" wrapText="1"/>
    </xf>
    <xf numFmtId="173" fontId="5" fillId="7" borderId="9" xfId="2" applyNumberFormat="1" applyFont="1" applyFill="1" applyBorder="1" applyAlignment="1">
      <alignment horizontal="center" vertical="top" wrapText="1"/>
    </xf>
    <xf numFmtId="173" fontId="5" fillId="7" borderId="15" xfId="2" applyNumberFormat="1" applyFont="1" applyFill="1" applyBorder="1" applyAlignment="1">
      <alignment horizontal="center" vertical="top" wrapText="1"/>
    </xf>
    <xf numFmtId="172" fontId="2" fillId="7" borderId="54" xfId="2" applyNumberFormat="1" applyFont="1" applyFill="1" applyBorder="1" applyAlignment="1">
      <alignment horizontal="center" vertical="top" wrapText="1"/>
    </xf>
    <xf numFmtId="172" fontId="2" fillId="7" borderId="55" xfId="2" applyNumberFormat="1" applyFont="1" applyFill="1" applyBorder="1" applyAlignment="1">
      <alignment horizontal="center" vertical="top" wrapText="1"/>
    </xf>
    <xf numFmtId="170" fontId="2" fillId="7" borderId="54" xfId="2" applyNumberFormat="1" applyFont="1" applyFill="1" applyBorder="1" applyAlignment="1">
      <alignment horizontal="center" vertical="top" wrapText="1"/>
    </xf>
    <xf numFmtId="170" fontId="2" fillId="7" borderId="55" xfId="2" applyNumberFormat="1" applyFont="1" applyFill="1" applyBorder="1" applyAlignment="1">
      <alignment horizontal="center" vertical="top" wrapText="1"/>
    </xf>
    <xf numFmtId="170" fontId="2" fillId="7" borderId="46" xfId="2" applyNumberFormat="1" applyFont="1" applyFill="1" applyBorder="1" applyAlignment="1">
      <alignment horizontal="center" vertical="top" wrapText="1"/>
    </xf>
    <xf numFmtId="170" fontId="2" fillId="7" borderId="47" xfId="2" applyNumberFormat="1" applyFont="1" applyFill="1" applyBorder="1" applyAlignment="1">
      <alignment horizontal="center" vertical="top" wrapText="1"/>
    </xf>
    <xf numFmtId="173" fontId="2" fillId="7" borderId="15" xfId="2" applyNumberFormat="1" applyFont="1" applyFill="1" applyBorder="1" applyAlignment="1">
      <alignment horizontal="center" vertical="top" wrapText="1"/>
    </xf>
    <xf numFmtId="169" fontId="2" fillId="7" borderId="46" xfId="2" applyNumberFormat="1" applyFont="1" applyFill="1" applyBorder="1" applyAlignment="1">
      <alignment horizontal="center" vertical="top" wrapText="1"/>
    </xf>
    <xf numFmtId="169" fontId="2" fillId="7" borderId="47" xfId="2" applyNumberFormat="1" applyFont="1" applyFill="1" applyBorder="1" applyAlignment="1">
      <alignment horizontal="center" vertical="top" wrapText="1"/>
    </xf>
    <xf numFmtId="17" fontId="2" fillId="7" borderId="46" xfId="2" applyNumberFormat="1" applyFont="1" applyFill="1" applyBorder="1" applyAlignment="1">
      <alignment horizontal="center" vertical="top" wrapText="1"/>
    </xf>
    <xf numFmtId="17" fontId="2" fillId="7" borderId="47" xfId="2" applyNumberFormat="1" applyFont="1" applyFill="1" applyBorder="1" applyAlignment="1">
      <alignment horizontal="center" vertical="top" wrapText="1"/>
    </xf>
    <xf numFmtId="164" fontId="2" fillId="7" borderId="68" xfId="2" applyNumberFormat="1" applyFont="1" applyFill="1" applyBorder="1" applyAlignment="1">
      <alignment horizontal="center" vertical="top" wrapText="1"/>
    </xf>
    <xf numFmtId="164" fontId="2" fillId="7" borderId="67" xfId="2" applyNumberFormat="1" applyFont="1" applyFill="1" applyBorder="1" applyAlignment="1">
      <alignment horizontal="center" vertical="top" wrapText="1"/>
    </xf>
    <xf numFmtId="164" fontId="2" fillId="7" borderId="66" xfId="2" applyNumberFormat="1" applyFont="1" applyFill="1" applyBorder="1" applyAlignment="1">
      <alignment horizontal="center" vertical="top" wrapText="1"/>
    </xf>
    <xf numFmtId="173" fontId="2" fillId="7" borderId="69" xfId="2" applyNumberFormat="1" applyFont="1" applyFill="1" applyBorder="1" applyAlignment="1">
      <alignment horizontal="center" vertical="top" wrapText="1"/>
    </xf>
    <xf numFmtId="173" fontId="2" fillId="7" borderId="71" xfId="2" applyNumberFormat="1" applyFont="1" applyFill="1" applyBorder="1" applyAlignment="1">
      <alignment horizontal="center" vertical="top" wrapText="1"/>
    </xf>
    <xf numFmtId="173" fontId="2" fillId="7" borderId="68" xfId="2" applyNumberFormat="1" applyFont="1" applyFill="1" applyBorder="1" applyAlignment="1">
      <alignment horizontal="center" vertical="top" wrapText="1"/>
    </xf>
    <xf numFmtId="173" fontId="2" fillId="7" borderId="67" xfId="2" applyNumberFormat="1" applyFont="1" applyFill="1" applyBorder="1" applyAlignment="1">
      <alignment horizontal="center" vertical="top" wrapText="1"/>
    </xf>
    <xf numFmtId="173" fontId="2" fillId="7" borderId="51" xfId="2" applyNumberFormat="1" applyFont="1" applyFill="1" applyBorder="1" applyAlignment="1">
      <alignment horizontal="center" vertical="top" wrapText="1"/>
    </xf>
    <xf numFmtId="173" fontId="2" fillId="7" borderId="52" xfId="2" applyNumberFormat="1" applyFont="1" applyFill="1" applyBorder="1" applyAlignment="1">
      <alignment horizontal="center" vertical="top" wrapText="1"/>
    </xf>
    <xf numFmtId="173" fontId="2" fillId="7" borderId="73" xfId="2" applyNumberFormat="1" applyFont="1" applyFill="1" applyBorder="1" applyAlignment="1">
      <alignment horizontal="center" vertical="top" wrapText="1"/>
    </xf>
    <xf numFmtId="173" fontId="2" fillId="7" borderId="74" xfId="2" applyNumberFormat="1" applyFont="1" applyFill="1" applyBorder="1" applyAlignment="1">
      <alignment horizontal="center" vertical="top" wrapText="1"/>
    </xf>
    <xf numFmtId="173" fontId="2" fillId="7" borderId="60" xfId="2" applyNumberFormat="1" applyFont="1" applyFill="1" applyBorder="1" applyAlignment="1">
      <alignment horizontal="center" vertical="top" wrapText="1"/>
    </xf>
    <xf numFmtId="0" fontId="2" fillId="7" borderId="66" xfId="2" applyFont="1" applyFill="1" applyBorder="1" applyAlignment="1">
      <alignment horizontal="center" vertical="top" wrapText="1"/>
    </xf>
    <xf numFmtId="0" fontId="2" fillId="7" borderId="67" xfId="2" applyFont="1" applyFill="1" applyBorder="1" applyAlignment="1">
      <alignment horizontal="center" vertical="top" wrapText="1"/>
    </xf>
    <xf numFmtId="0" fontId="2" fillId="7" borderId="79" xfId="2" applyFont="1" applyFill="1" applyBorder="1" applyAlignment="1">
      <alignment horizontal="center" vertical="top" wrapText="1"/>
    </xf>
    <xf numFmtId="0" fontId="2" fillId="7" borderId="57" xfId="2" applyFont="1" applyFill="1" applyBorder="1" applyAlignment="1">
      <alignment horizontal="center" vertical="top" wrapText="1"/>
    </xf>
    <xf numFmtId="0" fontId="2" fillId="7" borderId="76" xfId="2" applyFont="1" applyFill="1" applyBorder="1" applyAlignment="1">
      <alignment horizontal="center" vertical="top" wrapText="1"/>
    </xf>
    <xf numFmtId="0" fontId="2" fillId="7" borderId="72" xfId="2" applyFont="1" applyFill="1" applyBorder="1" applyAlignment="1">
      <alignment horizontal="center" vertical="top" wrapText="1"/>
    </xf>
    <xf numFmtId="0" fontId="2" fillId="7" borderId="51" xfId="2" applyFont="1" applyFill="1" applyBorder="1" applyAlignment="1">
      <alignment horizontal="center" vertical="top" wrapText="1"/>
    </xf>
    <xf numFmtId="0" fontId="2" fillId="7" borderId="52" xfId="2" applyFont="1" applyFill="1" applyBorder="1" applyAlignment="1">
      <alignment horizontal="center" vertical="top" wrapText="1"/>
    </xf>
    <xf numFmtId="171" fontId="2" fillId="7" borderId="46" xfId="2" applyNumberFormat="1" applyFont="1" applyFill="1" applyBorder="1" applyAlignment="1">
      <alignment horizontal="center" vertical="top" wrapText="1"/>
    </xf>
    <xf numFmtId="171" fontId="2" fillId="7" borderId="47" xfId="2" applyNumberFormat="1" applyFont="1" applyFill="1" applyBorder="1" applyAlignment="1">
      <alignment horizontal="center" vertical="top" wrapText="1"/>
    </xf>
    <xf numFmtId="0" fontId="2" fillId="7" borderId="56" xfId="2" applyFont="1" applyFill="1" applyBorder="1" applyAlignment="1">
      <alignment horizontal="center" vertical="top" wrapText="1"/>
    </xf>
    <xf numFmtId="0" fontId="2" fillId="7" borderId="68" xfId="2" applyFont="1" applyFill="1" applyBorder="1" applyAlignment="1">
      <alignment horizontal="center" vertical="top" wrapText="1"/>
    </xf>
    <xf numFmtId="0" fontId="2" fillId="7" borderId="77" xfId="2" applyFont="1" applyFill="1" applyBorder="1" applyAlignment="1">
      <alignment horizontal="center" vertical="top" wrapText="1"/>
    </xf>
    <xf numFmtId="0" fontId="2" fillId="7" borderId="78" xfId="2" applyFont="1" applyFill="1" applyBorder="1" applyAlignment="1">
      <alignment horizontal="center" vertical="top" wrapText="1"/>
    </xf>
    <xf numFmtId="0" fontId="2" fillId="7" borderId="70" xfId="2" applyFont="1" applyFill="1" applyBorder="1" applyAlignment="1">
      <alignment horizontal="center" vertical="top" wrapText="1"/>
    </xf>
    <xf numFmtId="0" fontId="2" fillId="7" borderId="75" xfId="2" applyFont="1" applyFill="1" applyBorder="1" applyAlignment="1">
      <alignment horizontal="center" vertical="top" wrapText="1"/>
    </xf>
    <xf numFmtId="0" fontId="2" fillId="7" borderId="9" xfId="2" applyFont="1" applyFill="1" applyBorder="1" applyAlignment="1">
      <alignment horizontal="center" vertical="top" wrapText="1"/>
    </xf>
    <xf numFmtId="0" fontId="2" fillId="7" borderId="12" xfId="2" applyFont="1" applyFill="1" applyBorder="1" applyAlignment="1">
      <alignment horizontal="center" vertical="top" wrapText="1"/>
    </xf>
    <xf numFmtId="0" fontId="7" fillId="7" borderId="35" xfId="3" applyFont="1" applyFill="1" applyBorder="1" applyAlignment="1">
      <alignment horizontal="center" vertical="center" wrapText="1"/>
    </xf>
    <xf numFmtId="0" fontId="7" fillId="7" borderId="36" xfId="3" applyFont="1" applyFill="1" applyBorder="1" applyAlignment="1">
      <alignment horizontal="center" vertical="center" wrapText="1"/>
    </xf>
    <xf numFmtId="0" fontId="7" fillId="7" borderId="29" xfId="3" applyFont="1" applyFill="1" applyBorder="1" applyAlignment="1">
      <alignment horizontal="left" vertical="center" wrapText="1"/>
    </xf>
    <xf numFmtId="0" fontId="7" fillId="7" borderId="31" xfId="3" applyFont="1" applyFill="1" applyBorder="1" applyAlignment="1">
      <alignment horizontal="left" vertical="center" wrapText="1"/>
    </xf>
    <xf numFmtId="49" fontId="24" fillId="7" borderId="42" xfId="3" applyNumberFormat="1" applyFont="1" applyFill="1" applyBorder="1" applyAlignment="1">
      <alignment horizontal="center" vertical="center" wrapText="1"/>
    </xf>
    <xf numFmtId="49" fontId="24" fillId="7" borderId="7" xfId="3" applyNumberFormat="1" applyFont="1" applyFill="1" applyBorder="1" applyAlignment="1">
      <alignment horizontal="center" vertical="center" wrapText="1"/>
    </xf>
    <xf numFmtId="0" fontId="24" fillId="7" borderId="43" xfId="3" applyFont="1" applyFill="1" applyBorder="1" applyAlignment="1">
      <alignment horizontal="center" vertical="center" wrapText="1"/>
    </xf>
    <xf numFmtId="0" fontId="24" fillId="7" borderId="40" xfId="3" applyFont="1" applyFill="1" applyBorder="1" applyAlignment="1">
      <alignment horizontal="center" vertical="center" wrapText="1"/>
    </xf>
    <xf numFmtId="0" fontId="24" fillId="7" borderId="8" xfId="3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5" xr:uid="{00000000-0005-0000-0000-000001000000}"/>
    <cellStyle name="Обычный 2" xfId="2" xr:uid="{00000000-0005-0000-0000-000002000000}"/>
    <cellStyle name="Обычный 3 2" xfId="3" xr:uid="{00000000-0005-0000-0000-000003000000}"/>
    <cellStyle name="Обычный 4" xfId="4" xr:uid="{00000000-0005-0000-0000-000004000000}"/>
    <cellStyle name="Обычный 7" xfId="1" xr:uid="{00000000-0005-0000-0000-000005000000}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tabSelected="1" view="pageBreakPreview" zoomScale="80" zoomScaleNormal="100" zoomScaleSheetLayoutView="80" workbookViewId="0">
      <selection activeCell="D23" sqref="D23"/>
    </sheetView>
  </sheetViews>
  <sheetFormatPr defaultRowHeight="15.75" x14ac:dyDescent="0.25"/>
  <cols>
    <col min="1" max="1" width="8.7109375" style="1" customWidth="1"/>
    <col min="2" max="2" width="47.85546875" style="1" customWidth="1"/>
    <col min="3" max="3" width="15.140625" style="1" customWidth="1"/>
    <col min="4" max="4" width="15.28515625" style="120" customWidth="1"/>
    <col min="5" max="5" width="13.5703125" style="120" customWidth="1"/>
    <col min="6" max="6" width="13.7109375" style="120" customWidth="1"/>
    <col min="7" max="8" width="7.28515625" style="1" customWidth="1"/>
    <col min="9" max="9" width="9" style="1" customWidth="1"/>
    <col min="10" max="13" width="7.28515625" style="1" customWidth="1"/>
    <col min="14" max="14" width="7.5703125" style="1" customWidth="1"/>
    <col min="15" max="15" width="7.28515625" style="1" customWidth="1"/>
    <col min="16" max="16" width="8.42578125" style="120" customWidth="1"/>
    <col min="17" max="17" width="15.28515625" style="120" customWidth="1"/>
    <col min="18" max="18" width="9.5703125" style="120" customWidth="1"/>
    <col min="19" max="19" width="5.7109375" style="120" customWidth="1"/>
    <col min="20" max="20" width="10.28515625" style="1" customWidth="1"/>
    <col min="21" max="16384" width="9.140625" style="1"/>
  </cols>
  <sheetData>
    <row r="1" spans="1:22" s="3" customFormat="1" ht="12" x14ac:dyDescent="0.2">
      <c r="D1" s="117"/>
      <c r="E1" s="117"/>
      <c r="F1" s="117"/>
      <c r="P1" s="117"/>
      <c r="Q1" s="117"/>
      <c r="R1" s="117"/>
      <c r="S1" s="117"/>
      <c r="T1" s="4" t="s">
        <v>691</v>
      </c>
    </row>
    <row r="2" spans="1:22" s="3" customFormat="1" ht="24" customHeight="1" x14ac:dyDescent="0.2">
      <c r="D2" s="117"/>
      <c r="E2" s="117"/>
      <c r="F2" s="117"/>
      <c r="P2" s="117"/>
      <c r="Q2" s="117"/>
      <c r="R2" s="337" t="s">
        <v>3</v>
      </c>
      <c r="S2" s="337"/>
      <c r="T2" s="337"/>
    </row>
    <row r="3" spans="1:22" s="3" customFormat="1" ht="24" customHeight="1" x14ac:dyDescent="0.2">
      <c r="D3" s="117"/>
      <c r="E3" s="117"/>
      <c r="F3" s="117"/>
      <c r="P3" s="117"/>
      <c r="Q3" s="117"/>
      <c r="R3" s="308"/>
      <c r="S3" s="308"/>
      <c r="T3" s="5"/>
    </row>
    <row r="4" spans="1:22" s="3" customFormat="1" ht="24" customHeight="1" x14ac:dyDescent="0.2">
      <c r="D4" s="117"/>
      <c r="E4" s="117"/>
      <c r="F4" s="117"/>
      <c r="M4" s="341" t="s">
        <v>868</v>
      </c>
      <c r="N4" s="341"/>
      <c r="O4" s="341"/>
      <c r="P4" s="341"/>
      <c r="Q4" s="341"/>
      <c r="R4" s="341"/>
      <c r="S4" s="341"/>
      <c r="T4" s="341"/>
    </row>
    <row r="5" spans="1:22" s="3" customFormat="1" ht="24" customHeight="1" x14ac:dyDescent="0.2">
      <c r="D5" s="117"/>
      <c r="E5" s="117"/>
      <c r="F5" s="117"/>
      <c r="M5" s="45"/>
      <c r="N5" s="45"/>
      <c r="P5" s="314"/>
      <c r="Q5" s="314"/>
      <c r="R5" s="342" t="s">
        <v>869</v>
      </c>
      <c r="S5" s="342"/>
      <c r="T5" s="342"/>
    </row>
    <row r="6" spans="1:22" s="3" customFormat="1" ht="24" customHeight="1" x14ac:dyDescent="0.2">
      <c r="D6" s="117"/>
      <c r="E6" s="117"/>
      <c r="F6" s="117"/>
      <c r="M6" s="76"/>
      <c r="N6" s="76"/>
      <c r="O6" s="47"/>
      <c r="P6" s="343" t="s">
        <v>852</v>
      </c>
      <c r="Q6" s="343"/>
      <c r="R6" s="312"/>
      <c r="S6" s="312"/>
      <c r="T6" s="47"/>
    </row>
    <row r="7" spans="1:22" s="3" customFormat="1" ht="24" customHeight="1" x14ac:dyDescent="0.2">
      <c r="D7" s="117"/>
      <c r="E7" s="117"/>
      <c r="F7" s="117"/>
      <c r="N7" s="45"/>
      <c r="O7" s="47"/>
      <c r="P7" s="312"/>
      <c r="Q7" s="119" t="s">
        <v>853</v>
      </c>
      <c r="R7" s="117"/>
      <c r="S7" s="312"/>
      <c r="T7" s="47"/>
    </row>
    <row r="8" spans="1:22" s="40" customFormat="1" x14ac:dyDescent="0.25">
      <c r="A8" s="338" t="s">
        <v>692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</row>
    <row r="9" spans="1:22" s="40" customFormat="1" ht="18.75" customHeight="1" x14ac:dyDescent="0.2">
      <c r="D9" s="118"/>
      <c r="E9" s="118"/>
      <c r="F9" s="119" t="s">
        <v>693</v>
      </c>
      <c r="G9" s="336" t="s">
        <v>1169</v>
      </c>
      <c r="H9" s="336"/>
      <c r="I9" s="40" t="s">
        <v>694</v>
      </c>
      <c r="J9" s="336" t="s">
        <v>854</v>
      </c>
      <c r="K9" s="336"/>
      <c r="L9" s="40" t="s">
        <v>695</v>
      </c>
      <c r="P9" s="118"/>
      <c r="Q9" s="118"/>
      <c r="R9" s="118"/>
      <c r="S9" s="118"/>
    </row>
    <row r="10" spans="1:22" ht="11.25" customHeight="1" x14ac:dyDescent="0.25"/>
    <row r="11" spans="1:22" s="40" customFormat="1" ht="14.25" x14ac:dyDescent="0.2">
      <c r="D11" s="118"/>
      <c r="E11" s="118"/>
      <c r="F11" s="119" t="s">
        <v>696</v>
      </c>
      <c r="G11" s="340" t="s">
        <v>870</v>
      </c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</row>
    <row r="12" spans="1:22" s="2" customFormat="1" ht="12.75" customHeight="1" x14ac:dyDescent="0.2">
      <c r="D12" s="121"/>
      <c r="E12" s="121"/>
      <c r="F12" s="121"/>
      <c r="G12" s="339" t="s">
        <v>4</v>
      </c>
      <c r="H12" s="339"/>
      <c r="I12" s="339"/>
      <c r="J12" s="339"/>
      <c r="K12" s="339"/>
      <c r="L12" s="339"/>
      <c r="M12" s="339"/>
      <c r="N12" s="339"/>
      <c r="O12" s="339"/>
      <c r="P12" s="305"/>
      <c r="Q12" s="121"/>
      <c r="R12" s="121"/>
      <c r="S12" s="121"/>
    </row>
    <row r="13" spans="1:22" ht="11.25" customHeight="1" x14ac:dyDescent="0.25"/>
    <row r="14" spans="1:22" s="40" customFormat="1" ht="12.75" x14ac:dyDescent="0.2">
      <c r="D14" s="118"/>
      <c r="E14" s="118"/>
      <c r="F14" s="118"/>
      <c r="I14" s="41" t="s">
        <v>697</v>
      </c>
      <c r="J14" s="336" t="s">
        <v>1176</v>
      </c>
      <c r="K14" s="336"/>
      <c r="L14" s="40" t="s">
        <v>5</v>
      </c>
      <c r="P14" s="118"/>
      <c r="Q14" s="118"/>
      <c r="R14" s="118"/>
      <c r="S14" s="118"/>
    </row>
    <row r="15" spans="1:22" ht="11.25" customHeight="1" x14ac:dyDescent="0.25">
      <c r="N15" s="99"/>
      <c r="O15" s="99"/>
      <c r="P15" s="315"/>
    </row>
    <row r="16" spans="1:22" s="40" customFormat="1" ht="27.75" customHeight="1" x14ac:dyDescent="0.25">
      <c r="D16" s="118"/>
      <c r="E16" s="118"/>
      <c r="F16" s="118"/>
      <c r="G16" s="41" t="s">
        <v>698</v>
      </c>
      <c r="H16" s="335" t="s">
        <v>1170</v>
      </c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</row>
    <row r="17" spans="1:20" s="2" customFormat="1" ht="12.75" customHeight="1" x14ac:dyDescent="0.2">
      <c r="D17" s="121"/>
      <c r="E17" s="121"/>
      <c r="F17" s="121"/>
      <c r="H17" s="339" t="s">
        <v>6</v>
      </c>
      <c r="I17" s="339"/>
      <c r="J17" s="339"/>
      <c r="K17" s="339"/>
      <c r="L17" s="339"/>
      <c r="M17" s="339"/>
      <c r="N17" s="339"/>
      <c r="O17" s="339"/>
      <c r="P17" s="339"/>
      <c r="Q17" s="121"/>
      <c r="R17" s="121"/>
      <c r="S17" s="121"/>
    </row>
    <row r="18" spans="1:20" ht="11.25" customHeight="1" x14ac:dyDescent="0.25"/>
    <row r="19" spans="1:20" s="3" customFormat="1" ht="81.75" customHeight="1" x14ac:dyDescent="0.2">
      <c r="A19" s="344" t="s">
        <v>699</v>
      </c>
      <c r="B19" s="344" t="s">
        <v>700</v>
      </c>
      <c r="C19" s="344" t="s">
        <v>701</v>
      </c>
      <c r="D19" s="347" t="s">
        <v>702</v>
      </c>
      <c r="E19" s="347" t="s">
        <v>855</v>
      </c>
      <c r="F19" s="347" t="s">
        <v>856</v>
      </c>
      <c r="G19" s="351" t="s">
        <v>857</v>
      </c>
      <c r="H19" s="352"/>
      <c r="I19" s="352"/>
      <c r="J19" s="352"/>
      <c r="K19" s="352"/>
      <c r="L19" s="352"/>
      <c r="M19" s="352"/>
      <c r="N19" s="352"/>
      <c r="O19" s="352"/>
      <c r="P19" s="353"/>
      <c r="Q19" s="347" t="s">
        <v>703</v>
      </c>
      <c r="R19" s="354" t="s">
        <v>704</v>
      </c>
      <c r="S19" s="355"/>
      <c r="T19" s="344" t="s">
        <v>705</v>
      </c>
    </row>
    <row r="20" spans="1:20" s="3" customFormat="1" ht="15" customHeight="1" x14ac:dyDescent="0.2">
      <c r="A20" s="345"/>
      <c r="B20" s="345"/>
      <c r="C20" s="345"/>
      <c r="D20" s="348"/>
      <c r="E20" s="348"/>
      <c r="F20" s="348"/>
      <c r="G20" s="351" t="s">
        <v>706</v>
      </c>
      <c r="H20" s="353"/>
      <c r="I20" s="351" t="s">
        <v>707</v>
      </c>
      <c r="J20" s="353"/>
      <c r="K20" s="351" t="s">
        <v>708</v>
      </c>
      <c r="L20" s="353"/>
      <c r="M20" s="351" t="s">
        <v>709</v>
      </c>
      <c r="N20" s="353"/>
      <c r="O20" s="351" t="s">
        <v>710</v>
      </c>
      <c r="P20" s="353"/>
      <c r="Q20" s="348"/>
      <c r="R20" s="347" t="s">
        <v>711</v>
      </c>
      <c r="S20" s="356" t="s">
        <v>2</v>
      </c>
      <c r="T20" s="345"/>
    </row>
    <row r="21" spans="1:20" s="3" customFormat="1" ht="87" customHeight="1" x14ac:dyDescent="0.2">
      <c r="A21" s="346"/>
      <c r="B21" s="346"/>
      <c r="C21" s="346"/>
      <c r="D21" s="349"/>
      <c r="E21" s="350"/>
      <c r="F21" s="350"/>
      <c r="G21" s="27" t="s">
        <v>0</v>
      </c>
      <c r="H21" s="27" t="s">
        <v>1</v>
      </c>
      <c r="I21" s="27" t="s">
        <v>0</v>
      </c>
      <c r="J21" s="27" t="s">
        <v>1</v>
      </c>
      <c r="K21" s="27" t="s">
        <v>0</v>
      </c>
      <c r="L21" s="27" t="s">
        <v>1</v>
      </c>
      <c r="M21" s="27" t="s">
        <v>0</v>
      </c>
      <c r="N21" s="27" t="s">
        <v>1</v>
      </c>
      <c r="O21" s="27" t="s">
        <v>0</v>
      </c>
      <c r="P21" s="313" t="s">
        <v>1</v>
      </c>
      <c r="Q21" s="350"/>
      <c r="R21" s="349"/>
      <c r="S21" s="357"/>
      <c r="T21" s="346"/>
    </row>
    <row r="22" spans="1:20" s="3" customFormat="1" ht="12" x14ac:dyDescent="0.2">
      <c r="A22" s="43">
        <v>1</v>
      </c>
      <c r="B22" s="43">
        <v>2</v>
      </c>
      <c r="C22" s="43">
        <v>3</v>
      </c>
      <c r="D22" s="122">
        <v>4</v>
      </c>
      <c r="E22" s="122">
        <v>5</v>
      </c>
      <c r="F22" s="122">
        <v>6</v>
      </c>
      <c r="G22" s="43">
        <v>7</v>
      </c>
      <c r="H22" s="43">
        <v>8</v>
      </c>
      <c r="I22" s="43">
        <v>9</v>
      </c>
      <c r="J22" s="43">
        <v>10</v>
      </c>
      <c r="K22" s="43">
        <v>11</v>
      </c>
      <c r="L22" s="43">
        <v>12</v>
      </c>
      <c r="M22" s="43">
        <v>13</v>
      </c>
      <c r="N22" s="43">
        <v>14</v>
      </c>
      <c r="O22" s="43">
        <v>15</v>
      </c>
      <c r="P22" s="122">
        <v>16</v>
      </c>
      <c r="Q22" s="122">
        <v>17</v>
      </c>
      <c r="R22" s="122">
        <v>18</v>
      </c>
      <c r="S22" s="122">
        <v>19</v>
      </c>
      <c r="T22" s="43">
        <v>20</v>
      </c>
    </row>
    <row r="23" spans="1:20" s="69" customFormat="1" ht="27.75" customHeight="1" x14ac:dyDescent="0.2">
      <c r="A23" s="136" t="s">
        <v>1166</v>
      </c>
      <c r="B23" s="137" t="s">
        <v>712</v>
      </c>
      <c r="C23" s="124" t="s">
        <v>844</v>
      </c>
      <c r="D23" s="123">
        <f t="shared" ref="D23:P23" si="0">D24+D26</f>
        <v>27.663516000000001</v>
      </c>
      <c r="E23" s="123">
        <f>E24+E26</f>
        <v>27.564449256000003</v>
      </c>
      <c r="F23" s="123">
        <f t="shared" si="0"/>
        <v>27.663516000000001</v>
      </c>
      <c r="G23" s="123">
        <f t="shared" si="0"/>
        <v>27.663516000000001</v>
      </c>
      <c r="H23" s="123">
        <f t="shared" si="0"/>
        <v>27.564449256000003</v>
      </c>
      <c r="I23" s="123">
        <f t="shared" si="0"/>
        <v>0</v>
      </c>
      <c r="J23" s="123">
        <f t="shared" si="0"/>
        <v>0</v>
      </c>
      <c r="K23" s="123">
        <f t="shared" si="0"/>
        <v>0</v>
      </c>
      <c r="L23" s="123">
        <f t="shared" si="0"/>
        <v>0</v>
      </c>
      <c r="M23" s="123">
        <f t="shared" si="0"/>
        <v>0</v>
      </c>
      <c r="N23" s="123">
        <f t="shared" si="0"/>
        <v>0</v>
      </c>
      <c r="O23" s="123">
        <f t="shared" si="0"/>
        <v>27.663516000000001</v>
      </c>
      <c r="P23" s="123">
        <f t="shared" si="0"/>
        <v>27.564449256000003</v>
      </c>
      <c r="Q23" s="123">
        <f>G23-H23</f>
        <v>9.9066743999998153E-2</v>
      </c>
      <c r="R23" s="123">
        <f>R24+R26</f>
        <v>0</v>
      </c>
      <c r="S23" s="123">
        <f>S24+S26</f>
        <v>0</v>
      </c>
      <c r="T23" s="123" t="s">
        <v>844</v>
      </c>
    </row>
    <row r="24" spans="1:20" s="105" customFormat="1" ht="27" customHeight="1" x14ac:dyDescent="0.2">
      <c r="A24" s="107" t="s">
        <v>838</v>
      </c>
      <c r="B24" s="108" t="s">
        <v>839</v>
      </c>
      <c r="C24" s="103" t="s">
        <v>844</v>
      </c>
      <c r="D24" s="123">
        <f>D28</f>
        <v>25.964316</v>
      </c>
      <c r="E24" s="123">
        <f t="shared" ref="E24:T24" si="1">E28</f>
        <v>25.862249256000002</v>
      </c>
      <c r="F24" s="123">
        <f t="shared" si="1"/>
        <v>25.964316</v>
      </c>
      <c r="G24" s="104">
        <f t="shared" si="1"/>
        <v>25.964316</v>
      </c>
      <c r="H24" s="104">
        <f>H30</f>
        <v>25.862249256000002</v>
      </c>
      <c r="I24" s="104">
        <f t="shared" si="1"/>
        <v>0</v>
      </c>
      <c r="J24" s="104">
        <f t="shared" si="1"/>
        <v>0</v>
      </c>
      <c r="K24" s="104">
        <f t="shared" si="1"/>
        <v>0</v>
      </c>
      <c r="L24" s="104">
        <f t="shared" si="1"/>
        <v>0</v>
      </c>
      <c r="M24" s="104">
        <f t="shared" si="1"/>
        <v>0</v>
      </c>
      <c r="N24" s="104">
        <f t="shared" si="1"/>
        <v>0</v>
      </c>
      <c r="O24" s="104">
        <f t="shared" si="1"/>
        <v>25.964316</v>
      </c>
      <c r="P24" s="123">
        <f t="shared" si="1"/>
        <v>25.862249256000002</v>
      </c>
      <c r="Q24" s="123">
        <f>Q28</f>
        <v>0.10206674399999827</v>
      </c>
      <c r="R24" s="123">
        <f t="shared" si="1"/>
        <v>0</v>
      </c>
      <c r="S24" s="123">
        <f t="shared" si="1"/>
        <v>0</v>
      </c>
      <c r="T24" s="104" t="str">
        <f t="shared" si="1"/>
        <v>нд</v>
      </c>
    </row>
    <row r="25" spans="1:20" s="105" customFormat="1" ht="27" customHeight="1" x14ac:dyDescent="0.2">
      <c r="A25" s="107" t="s">
        <v>840</v>
      </c>
      <c r="B25" s="108" t="s">
        <v>841</v>
      </c>
      <c r="C25" s="103" t="s">
        <v>844</v>
      </c>
      <c r="D25" s="123" t="str">
        <f>D33</f>
        <v>нд</v>
      </c>
      <c r="E25" s="123" t="str">
        <f>E33</f>
        <v>нд</v>
      </c>
      <c r="F25" s="123" t="str">
        <f t="shared" ref="F25:P25" si="2">F33</f>
        <v>нд</v>
      </c>
      <c r="G25" s="104" t="str">
        <f t="shared" si="2"/>
        <v>нд</v>
      </c>
      <c r="H25" s="104" t="str">
        <f t="shared" si="2"/>
        <v>нд</v>
      </c>
      <c r="I25" s="104" t="str">
        <f t="shared" si="2"/>
        <v>нд</v>
      </c>
      <c r="J25" s="104" t="str">
        <f t="shared" si="2"/>
        <v>нд</v>
      </c>
      <c r="K25" s="104" t="str">
        <f t="shared" si="2"/>
        <v>нд</v>
      </c>
      <c r="L25" s="104" t="str">
        <f t="shared" si="2"/>
        <v>нд</v>
      </c>
      <c r="M25" s="104" t="str">
        <f t="shared" si="2"/>
        <v>нд</v>
      </c>
      <c r="N25" s="104" t="str">
        <f t="shared" si="2"/>
        <v>нд</v>
      </c>
      <c r="O25" s="104" t="str">
        <f t="shared" si="2"/>
        <v>нд</v>
      </c>
      <c r="P25" s="123" t="str">
        <f t="shared" si="2"/>
        <v>нд</v>
      </c>
      <c r="Q25" s="123" t="str">
        <f>Q33</f>
        <v>нд</v>
      </c>
      <c r="R25" s="123" t="str">
        <f>R33</f>
        <v>нд</v>
      </c>
      <c r="S25" s="123" t="str">
        <f>S33</f>
        <v>нд</v>
      </c>
      <c r="T25" s="104" t="s">
        <v>844</v>
      </c>
    </row>
    <row r="26" spans="1:20" s="40" customFormat="1" ht="15" customHeight="1" x14ac:dyDescent="0.2">
      <c r="A26" s="55" t="s">
        <v>842</v>
      </c>
      <c r="B26" s="61" t="s">
        <v>843</v>
      </c>
      <c r="C26" s="66" t="s">
        <v>844</v>
      </c>
      <c r="D26" s="123">
        <f>D35</f>
        <v>1.6992</v>
      </c>
      <c r="E26" s="123">
        <f t="shared" ref="E26:S26" si="3">E35</f>
        <v>1.7022000000000002</v>
      </c>
      <c r="F26" s="123">
        <f t="shared" si="3"/>
        <v>1.6992</v>
      </c>
      <c r="G26" s="73">
        <f t="shared" si="3"/>
        <v>1.6992</v>
      </c>
      <c r="H26" s="73">
        <f t="shared" si="3"/>
        <v>1.7022000000000002</v>
      </c>
      <c r="I26" s="73">
        <f t="shared" si="3"/>
        <v>0</v>
      </c>
      <c r="J26" s="73">
        <f t="shared" si="3"/>
        <v>0</v>
      </c>
      <c r="K26" s="73">
        <f t="shared" si="3"/>
        <v>0</v>
      </c>
      <c r="L26" s="73">
        <f t="shared" si="3"/>
        <v>0</v>
      </c>
      <c r="M26" s="73">
        <f t="shared" si="3"/>
        <v>0</v>
      </c>
      <c r="N26" s="73">
        <f t="shared" si="3"/>
        <v>0</v>
      </c>
      <c r="O26" s="73">
        <f t="shared" si="3"/>
        <v>1.6992</v>
      </c>
      <c r="P26" s="123">
        <f t="shared" si="3"/>
        <v>1.7022000000000002</v>
      </c>
      <c r="Q26" s="123">
        <f t="shared" si="3"/>
        <v>-3.0000000000001137E-3</v>
      </c>
      <c r="R26" s="123">
        <f t="shared" si="3"/>
        <v>0</v>
      </c>
      <c r="S26" s="123">
        <f t="shared" si="3"/>
        <v>0</v>
      </c>
      <c r="T26" s="73" t="s">
        <v>844</v>
      </c>
    </row>
    <row r="27" spans="1:20" s="105" customFormat="1" ht="15" customHeight="1" x14ac:dyDescent="0.2">
      <c r="A27" s="101" t="s">
        <v>879</v>
      </c>
      <c r="B27" s="108" t="s">
        <v>850</v>
      </c>
      <c r="C27" s="103" t="s">
        <v>844</v>
      </c>
      <c r="D27" s="124" t="s">
        <v>844</v>
      </c>
      <c r="E27" s="124" t="s">
        <v>844</v>
      </c>
      <c r="F27" s="124" t="s">
        <v>844</v>
      </c>
      <c r="G27" s="103" t="s">
        <v>844</v>
      </c>
      <c r="H27" s="103" t="s">
        <v>844</v>
      </c>
      <c r="I27" s="103" t="s">
        <v>844</v>
      </c>
      <c r="J27" s="103" t="s">
        <v>844</v>
      </c>
      <c r="K27" s="103" t="s">
        <v>844</v>
      </c>
      <c r="L27" s="103" t="s">
        <v>844</v>
      </c>
      <c r="M27" s="103" t="s">
        <v>844</v>
      </c>
      <c r="N27" s="103" t="s">
        <v>844</v>
      </c>
      <c r="O27" s="103" t="s">
        <v>844</v>
      </c>
      <c r="P27" s="124" t="s">
        <v>844</v>
      </c>
      <c r="Q27" s="124" t="s">
        <v>844</v>
      </c>
      <c r="R27" s="124" t="s">
        <v>844</v>
      </c>
      <c r="S27" s="124" t="s">
        <v>844</v>
      </c>
      <c r="T27" s="103" t="s">
        <v>844</v>
      </c>
    </row>
    <row r="28" spans="1:20" s="71" customFormat="1" ht="41.25" customHeight="1" x14ac:dyDescent="0.2">
      <c r="A28" s="125" t="s">
        <v>28</v>
      </c>
      <c r="B28" s="124" t="s">
        <v>845</v>
      </c>
      <c r="C28" s="124" t="s">
        <v>844</v>
      </c>
      <c r="D28" s="123">
        <f>D29</f>
        <v>25.964316</v>
      </c>
      <c r="E28" s="123">
        <f t="shared" ref="E28:S28" si="4">E29</f>
        <v>25.862249256000002</v>
      </c>
      <c r="F28" s="123">
        <f t="shared" si="4"/>
        <v>25.964316</v>
      </c>
      <c r="G28" s="123">
        <f t="shared" si="4"/>
        <v>25.964316</v>
      </c>
      <c r="H28" s="123">
        <f t="shared" si="4"/>
        <v>25.862249256000002</v>
      </c>
      <c r="I28" s="123">
        <f t="shared" si="4"/>
        <v>0</v>
      </c>
      <c r="J28" s="123">
        <f t="shared" si="4"/>
        <v>0</v>
      </c>
      <c r="K28" s="123">
        <f t="shared" si="4"/>
        <v>0</v>
      </c>
      <c r="L28" s="123">
        <f t="shared" si="4"/>
        <v>0</v>
      </c>
      <c r="M28" s="123">
        <f t="shared" si="4"/>
        <v>0</v>
      </c>
      <c r="N28" s="123">
        <f t="shared" si="4"/>
        <v>0</v>
      </c>
      <c r="O28" s="123">
        <f t="shared" si="4"/>
        <v>25.964316</v>
      </c>
      <c r="P28" s="123">
        <f t="shared" si="4"/>
        <v>25.862249256000002</v>
      </c>
      <c r="Q28" s="123">
        <f>Q29</f>
        <v>0.10206674399999827</v>
      </c>
      <c r="R28" s="123">
        <f t="shared" si="4"/>
        <v>0</v>
      </c>
      <c r="S28" s="123">
        <f t="shared" si="4"/>
        <v>0</v>
      </c>
      <c r="T28" s="123" t="str">
        <f>T29</f>
        <v>нд</v>
      </c>
    </row>
    <row r="29" spans="1:20" s="71" customFormat="1" ht="45.75" customHeight="1" x14ac:dyDescent="0.2">
      <c r="A29" s="125" t="s">
        <v>479</v>
      </c>
      <c r="B29" s="124" t="s">
        <v>880</v>
      </c>
      <c r="C29" s="124" t="s">
        <v>844</v>
      </c>
      <c r="D29" s="123">
        <f>SUM(D30)</f>
        <v>25.964316</v>
      </c>
      <c r="E29" s="123">
        <f t="shared" ref="E29:S29" si="5">SUM(E30)</f>
        <v>25.862249256000002</v>
      </c>
      <c r="F29" s="123">
        <f t="shared" si="5"/>
        <v>25.964316</v>
      </c>
      <c r="G29" s="123">
        <f t="shared" si="5"/>
        <v>25.964316</v>
      </c>
      <c r="H29" s="123">
        <f t="shared" si="5"/>
        <v>25.862249256000002</v>
      </c>
      <c r="I29" s="123">
        <f t="shared" si="5"/>
        <v>0</v>
      </c>
      <c r="J29" s="123">
        <f t="shared" si="5"/>
        <v>0</v>
      </c>
      <c r="K29" s="123">
        <f t="shared" si="5"/>
        <v>0</v>
      </c>
      <c r="L29" s="123">
        <f t="shared" si="5"/>
        <v>0</v>
      </c>
      <c r="M29" s="123">
        <f t="shared" si="5"/>
        <v>0</v>
      </c>
      <c r="N29" s="123">
        <f t="shared" si="5"/>
        <v>0</v>
      </c>
      <c r="O29" s="123">
        <f t="shared" si="5"/>
        <v>25.964316</v>
      </c>
      <c r="P29" s="123">
        <f t="shared" si="5"/>
        <v>25.862249256000002</v>
      </c>
      <c r="Q29" s="123">
        <f t="shared" si="5"/>
        <v>0.10206674399999827</v>
      </c>
      <c r="R29" s="123">
        <f t="shared" si="5"/>
        <v>0</v>
      </c>
      <c r="S29" s="123">
        <f t="shared" si="5"/>
        <v>0</v>
      </c>
      <c r="T29" s="123" t="str">
        <f t="shared" ref="T29" si="6">T30</f>
        <v>нд</v>
      </c>
    </row>
    <row r="30" spans="1:20" s="118" customFormat="1" ht="41.25" customHeight="1" x14ac:dyDescent="0.2">
      <c r="A30" s="125" t="s">
        <v>871</v>
      </c>
      <c r="B30" s="127" t="s">
        <v>872</v>
      </c>
      <c r="C30" s="124" t="s">
        <v>873</v>
      </c>
      <c r="D30" s="123">
        <v>25.964316</v>
      </c>
      <c r="E30" s="123">
        <f>P30</f>
        <v>25.862249256000002</v>
      </c>
      <c r="F30" s="123">
        <v>25.964316</v>
      </c>
      <c r="G30" s="123">
        <v>25.964316</v>
      </c>
      <c r="H30" s="123">
        <f>P30</f>
        <v>25.862249256000002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25.964316</v>
      </c>
      <c r="P30" s="123">
        <f>21.55187438*1.2</f>
        <v>25.862249256000002</v>
      </c>
      <c r="Q30" s="123">
        <f>G30-H30</f>
        <v>0.10206674399999827</v>
      </c>
      <c r="R30" s="123">
        <v>0</v>
      </c>
      <c r="S30" s="123">
        <v>0</v>
      </c>
      <c r="T30" s="123" t="s">
        <v>844</v>
      </c>
    </row>
    <row r="31" spans="1:20" s="118" customFormat="1" ht="41.25" customHeight="1" x14ac:dyDescent="0.2">
      <c r="A31" s="125" t="s">
        <v>846</v>
      </c>
      <c r="B31" s="126" t="s">
        <v>847</v>
      </c>
      <c r="C31" s="124" t="s">
        <v>844</v>
      </c>
      <c r="D31" s="124" t="s">
        <v>844</v>
      </c>
      <c r="E31" s="124" t="s">
        <v>844</v>
      </c>
      <c r="F31" s="124" t="s">
        <v>844</v>
      </c>
      <c r="G31" s="124" t="s">
        <v>844</v>
      </c>
      <c r="H31" s="124" t="s">
        <v>844</v>
      </c>
      <c r="I31" s="124" t="s">
        <v>844</v>
      </c>
      <c r="J31" s="124" t="s">
        <v>844</v>
      </c>
      <c r="K31" s="124" t="s">
        <v>844</v>
      </c>
      <c r="L31" s="124" t="s">
        <v>844</v>
      </c>
      <c r="M31" s="124" t="s">
        <v>844</v>
      </c>
      <c r="N31" s="124" t="s">
        <v>844</v>
      </c>
      <c r="O31" s="124" t="s">
        <v>844</v>
      </c>
      <c r="P31" s="124" t="s">
        <v>844</v>
      </c>
      <c r="Q31" s="124" t="s">
        <v>844</v>
      </c>
      <c r="R31" s="124" t="s">
        <v>844</v>
      </c>
      <c r="S31" s="124" t="s">
        <v>844</v>
      </c>
      <c r="T31" s="124" t="s">
        <v>844</v>
      </c>
    </row>
    <row r="32" spans="1:20" s="118" customFormat="1" ht="53.25" customHeight="1" x14ac:dyDescent="0.2">
      <c r="A32" s="125" t="s">
        <v>489</v>
      </c>
      <c r="B32" s="124" t="s">
        <v>881</v>
      </c>
      <c r="C32" s="124" t="s">
        <v>844</v>
      </c>
      <c r="D32" s="124" t="s">
        <v>844</v>
      </c>
      <c r="E32" s="124" t="s">
        <v>844</v>
      </c>
      <c r="F32" s="124" t="s">
        <v>844</v>
      </c>
      <c r="G32" s="124" t="s">
        <v>844</v>
      </c>
      <c r="H32" s="124" t="s">
        <v>844</v>
      </c>
      <c r="I32" s="124" t="s">
        <v>844</v>
      </c>
      <c r="J32" s="124" t="s">
        <v>844</v>
      </c>
      <c r="K32" s="124" t="s">
        <v>844</v>
      </c>
      <c r="L32" s="124" t="s">
        <v>844</v>
      </c>
      <c r="M32" s="124" t="s">
        <v>844</v>
      </c>
      <c r="N32" s="124" t="s">
        <v>844</v>
      </c>
      <c r="O32" s="124" t="s">
        <v>844</v>
      </c>
      <c r="P32" s="124" t="s">
        <v>844</v>
      </c>
      <c r="Q32" s="124" t="s">
        <v>844</v>
      </c>
      <c r="R32" s="124" t="s">
        <v>844</v>
      </c>
      <c r="S32" s="124" t="s">
        <v>844</v>
      </c>
      <c r="T32" s="123" t="s">
        <v>844</v>
      </c>
    </row>
    <row r="33" spans="1:20" s="118" customFormat="1" ht="41.25" customHeight="1" x14ac:dyDescent="0.2">
      <c r="A33" s="125" t="s">
        <v>32</v>
      </c>
      <c r="B33" s="124" t="s">
        <v>848</v>
      </c>
      <c r="C33" s="124" t="s">
        <v>844</v>
      </c>
      <c r="D33" s="124" t="s">
        <v>844</v>
      </c>
      <c r="E33" s="124" t="s">
        <v>844</v>
      </c>
      <c r="F33" s="124" t="s">
        <v>844</v>
      </c>
      <c r="G33" s="124" t="s">
        <v>844</v>
      </c>
      <c r="H33" s="124" t="s">
        <v>844</v>
      </c>
      <c r="I33" s="124" t="s">
        <v>844</v>
      </c>
      <c r="J33" s="124" t="s">
        <v>844</v>
      </c>
      <c r="K33" s="124" t="s">
        <v>844</v>
      </c>
      <c r="L33" s="124" t="s">
        <v>844</v>
      </c>
      <c r="M33" s="124" t="s">
        <v>844</v>
      </c>
      <c r="N33" s="124" t="s">
        <v>844</v>
      </c>
      <c r="O33" s="124" t="s">
        <v>844</v>
      </c>
      <c r="P33" s="124" t="s">
        <v>844</v>
      </c>
      <c r="Q33" s="124" t="s">
        <v>844</v>
      </c>
      <c r="R33" s="124" t="s">
        <v>844</v>
      </c>
      <c r="S33" s="124" t="s">
        <v>844</v>
      </c>
      <c r="T33" s="123" t="s">
        <v>844</v>
      </c>
    </row>
    <row r="34" spans="1:20" s="118" customFormat="1" ht="41.25" customHeight="1" x14ac:dyDescent="0.2">
      <c r="A34" s="125" t="s">
        <v>36</v>
      </c>
      <c r="B34" s="124" t="s">
        <v>849</v>
      </c>
      <c r="C34" s="124" t="s">
        <v>844</v>
      </c>
      <c r="D34" s="123">
        <f>D35</f>
        <v>1.6992</v>
      </c>
      <c r="E34" s="123">
        <f t="shared" ref="E34:S34" si="7">E35</f>
        <v>1.7022000000000002</v>
      </c>
      <c r="F34" s="123">
        <f t="shared" si="7"/>
        <v>1.6992</v>
      </c>
      <c r="G34" s="123">
        <f t="shared" si="7"/>
        <v>1.6992</v>
      </c>
      <c r="H34" s="123">
        <f t="shared" si="7"/>
        <v>1.7022000000000002</v>
      </c>
      <c r="I34" s="123">
        <f t="shared" si="7"/>
        <v>0</v>
      </c>
      <c r="J34" s="123">
        <f t="shared" si="7"/>
        <v>0</v>
      </c>
      <c r="K34" s="123">
        <f t="shared" si="7"/>
        <v>0</v>
      </c>
      <c r="L34" s="123">
        <f t="shared" si="7"/>
        <v>0</v>
      </c>
      <c r="M34" s="123">
        <f t="shared" si="7"/>
        <v>0</v>
      </c>
      <c r="N34" s="123">
        <f t="shared" si="7"/>
        <v>0</v>
      </c>
      <c r="O34" s="123">
        <f t="shared" si="7"/>
        <v>1.6992</v>
      </c>
      <c r="P34" s="123">
        <f t="shared" si="7"/>
        <v>1.7022000000000002</v>
      </c>
      <c r="Q34" s="123">
        <f>G34-H34</f>
        <v>-3.0000000000001137E-3</v>
      </c>
      <c r="R34" s="123">
        <f t="shared" si="7"/>
        <v>0</v>
      </c>
      <c r="S34" s="123">
        <f t="shared" si="7"/>
        <v>0</v>
      </c>
      <c r="T34" s="123" t="s">
        <v>844</v>
      </c>
    </row>
    <row r="35" spans="1:20" s="120" customFormat="1" x14ac:dyDescent="0.25">
      <c r="A35" s="125" t="s">
        <v>875</v>
      </c>
      <c r="B35" s="126" t="s">
        <v>876</v>
      </c>
      <c r="C35" s="124" t="s">
        <v>877</v>
      </c>
      <c r="D35" s="123">
        <v>1.6992</v>
      </c>
      <c r="E35" s="123">
        <f>P35</f>
        <v>1.7022000000000002</v>
      </c>
      <c r="F35" s="123">
        <f t="shared" ref="F35" si="8">D35</f>
        <v>1.6992</v>
      </c>
      <c r="G35" s="123">
        <f t="shared" ref="G35" si="9">I35+K35+M35+O35</f>
        <v>1.6992</v>
      </c>
      <c r="H35" s="123">
        <f t="shared" ref="H35" si="10">J35+L35+N35+P35</f>
        <v>1.7022000000000002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f>F35</f>
        <v>1.6992</v>
      </c>
      <c r="P35" s="123">
        <f>1.4185*1.2</f>
        <v>1.7022000000000002</v>
      </c>
      <c r="Q35" s="123">
        <f>G35-H35</f>
        <v>-3.0000000000001137E-3</v>
      </c>
      <c r="R35" s="123">
        <v>0</v>
      </c>
      <c r="S35" s="123">
        <v>0</v>
      </c>
      <c r="T35" s="123" t="s">
        <v>844</v>
      </c>
    </row>
  </sheetData>
  <mergeCells count="29">
    <mergeCell ref="Q19:Q21"/>
    <mergeCell ref="R19:S19"/>
    <mergeCell ref="T19:T21"/>
    <mergeCell ref="G20:H20"/>
    <mergeCell ref="I20:J20"/>
    <mergeCell ref="K20:L20"/>
    <mergeCell ref="R20:R21"/>
    <mergeCell ref="S20:S21"/>
    <mergeCell ref="H17:P17"/>
    <mergeCell ref="A19:A21"/>
    <mergeCell ref="B19:B21"/>
    <mergeCell ref="C19:C21"/>
    <mergeCell ref="D19:D21"/>
    <mergeCell ref="F19:F21"/>
    <mergeCell ref="G19:P19"/>
    <mergeCell ref="M20:N20"/>
    <mergeCell ref="O20:P20"/>
    <mergeCell ref="E19:E21"/>
    <mergeCell ref="H16:V16"/>
    <mergeCell ref="J14:K14"/>
    <mergeCell ref="R2:T2"/>
    <mergeCell ref="A8:T8"/>
    <mergeCell ref="G9:H9"/>
    <mergeCell ref="J9:K9"/>
    <mergeCell ref="G12:O12"/>
    <mergeCell ref="G11:T11"/>
    <mergeCell ref="M4:T4"/>
    <mergeCell ref="R5:T5"/>
    <mergeCell ref="P6:Q6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765"/>
  <sheetViews>
    <sheetView topLeftCell="A19" zoomScale="80" zoomScaleNormal="80" workbookViewId="0">
      <selection activeCell="A29" sqref="A29:A58"/>
    </sheetView>
  </sheetViews>
  <sheetFormatPr defaultRowHeight="15.75" outlineLevelRow="4" x14ac:dyDescent="0.25"/>
  <cols>
    <col min="1" max="1" width="10.140625" style="220" customWidth="1"/>
    <col min="2" max="2" width="38.140625" style="221" customWidth="1"/>
    <col min="3" max="3" width="12.28515625" style="222" customWidth="1"/>
    <col min="4" max="4" width="20.85546875" style="187" customWidth="1"/>
    <col min="5" max="5" width="24" style="187" customWidth="1"/>
    <col min="6" max="6" width="13.42578125" style="187" customWidth="1"/>
    <col min="7" max="7" width="25.42578125" style="187" customWidth="1"/>
    <col min="8" max="8" width="27.85546875" style="187" customWidth="1"/>
    <col min="9" max="9" width="14.85546875" style="187" customWidth="1"/>
    <col min="10" max="10" width="13.85546875" style="187" customWidth="1"/>
    <col min="11" max="11" width="14.85546875" style="187" customWidth="1"/>
    <col min="12" max="236" width="9.140625" style="187"/>
    <col min="237" max="237" width="10.140625" style="187" customWidth="1"/>
    <col min="238" max="238" width="43.85546875" style="187" customWidth="1"/>
    <col min="239" max="242" width="12.28515625" style="187" customWidth="1"/>
    <col min="243" max="244" width="15.28515625" style="187" customWidth="1"/>
    <col min="245" max="246" width="15.140625" style="187" customWidth="1"/>
    <col min="247" max="249" width="15.28515625" style="187" customWidth="1"/>
    <col min="250" max="250" width="16.140625" style="187" customWidth="1"/>
    <col min="251" max="251" width="13.42578125" style="187" customWidth="1"/>
    <col min="252" max="252" width="15.28515625" style="187" customWidth="1"/>
    <col min="253" max="253" width="13.7109375" style="187" customWidth="1"/>
    <col min="254" max="254" width="15.7109375" style="187" customWidth="1"/>
    <col min="255" max="492" width="9.140625" style="187"/>
    <col min="493" max="493" width="10.140625" style="187" customWidth="1"/>
    <col min="494" max="494" width="43.85546875" style="187" customWidth="1"/>
    <col min="495" max="498" width="12.28515625" style="187" customWidth="1"/>
    <col min="499" max="500" width="15.28515625" style="187" customWidth="1"/>
    <col min="501" max="502" width="15.140625" style="187" customWidth="1"/>
    <col min="503" max="505" width="15.28515625" style="187" customWidth="1"/>
    <col min="506" max="506" width="16.140625" style="187" customWidth="1"/>
    <col min="507" max="507" width="13.42578125" style="187" customWidth="1"/>
    <col min="508" max="508" width="15.28515625" style="187" customWidth="1"/>
    <col min="509" max="509" width="13.7109375" style="187" customWidth="1"/>
    <col min="510" max="510" width="15.7109375" style="187" customWidth="1"/>
    <col min="511" max="748" width="9.140625" style="187"/>
    <col min="749" max="749" width="10.140625" style="187" customWidth="1"/>
    <col min="750" max="750" width="43.85546875" style="187" customWidth="1"/>
    <col min="751" max="754" width="12.28515625" style="187" customWidth="1"/>
    <col min="755" max="756" width="15.28515625" style="187" customWidth="1"/>
    <col min="757" max="758" width="15.140625" style="187" customWidth="1"/>
    <col min="759" max="761" width="15.28515625" style="187" customWidth="1"/>
    <col min="762" max="762" width="16.140625" style="187" customWidth="1"/>
    <col min="763" max="763" width="13.42578125" style="187" customWidth="1"/>
    <col min="764" max="764" width="15.28515625" style="187" customWidth="1"/>
    <col min="765" max="765" width="13.7109375" style="187" customWidth="1"/>
    <col min="766" max="766" width="15.7109375" style="187" customWidth="1"/>
    <col min="767" max="1004" width="9.140625" style="187"/>
    <col min="1005" max="1005" width="10.140625" style="187" customWidth="1"/>
    <col min="1006" max="1006" width="43.85546875" style="187" customWidth="1"/>
    <col min="1007" max="1010" width="12.28515625" style="187" customWidth="1"/>
    <col min="1011" max="1012" width="15.28515625" style="187" customWidth="1"/>
    <col min="1013" max="1014" width="15.140625" style="187" customWidth="1"/>
    <col min="1015" max="1017" width="15.28515625" style="187" customWidth="1"/>
    <col min="1018" max="1018" width="16.140625" style="187" customWidth="1"/>
    <col min="1019" max="1019" width="13.42578125" style="187" customWidth="1"/>
    <col min="1020" max="1020" width="15.28515625" style="187" customWidth="1"/>
    <col min="1021" max="1021" width="13.7109375" style="187" customWidth="1"/>
    <col min="1022" max="1022" width="15.7109375" style="187" customWidth="1"/>
    <col min="1023" max="1260" width="9.140625" style="187"/>
    <col min="1261" max="1261" width="10.140625" style="187" customWidth="1"/>
    <col min="1262" max="1262" width="43.85546875" style="187" customWidth="1"/>
    <col min="1263" max="1266" width="12.28515625" style="187" customWidth="1"/>
    <col min="1267" max="1268" width="15.28515625" style="187" customWidth="1"/>
    <col min="1269" max="1270" width="15.140625" style="187" customWidth="1"/>
    <col min="1271" max="1273" width="15.28515625" style="187" customWidth="1"/>
    <col min="1274" max="1274" width="16.140625" style="187" customWidth="1"/>
    <col min="1275" max="1275" width="13.42578125" style="187" customWidth="1"/>
    <col min="1276" max="1276" width="15.28515625" style="187" customWidth="1"/>
    <col min="1277" max="1277" width="13.7109375" style="187" customWidth="1"/>
    <col min="1278" max="1278" width="15.7109375" style="187" customWidth="1"/>
    <col min="1279" max="1516" width="9.140625" style="187"/>
    <col min="1517" max="1517" width="10.140625" style="187" customWidth="1"/>
    <col min="1518" max="1518" width="43.85546875" style="187" customWidth="1"/>
    <col min="1519" max="1522" width="12.28515625" style="187" customWidth="1"/>
    <col min="1523" max="1524" width="15.28515625" style="187" customWidth="1"/>
    <col min="1525" max="1526" width="15.140625" style="187" customWidth="1"/>
    <col min="1527" max="1529" width="15.28515625" style="187" customWidth="1"/>
    <col min="1530" max="1530" width="16.140625" style="187" customWidth="1"/>
    <col min="1531" max="1531" width="13.42578125" style="187" customWidth="1"/>
    <col min="1532" max="1532" width="15.28515625" style="187" customWidth="1"/>
    <col min="1533" max="1533" width="13.7109375" style="187" customWidth="1"/>
    <col min="1534" max="1534" width="15.7109375" style="187" customWidth="1"/>
    <col min="1535" max="1772" width="9.140625" style="187"/>
    <col min="1773" max="1773" width="10.140625" style="187" customWidth="1"/>
    <col min="1774" max="1774" width="43.85546875" style="187" customWidth="1"/>
    <col min="1775" max="1778" width="12.28515625" style="187" customWidth="1"/>
    <col min="1779" max="1780" width="15.28515625" style="187" customWidth="1"/>
    <col min="1781" max="1782" width="15.140625" style="187" customWidth="1"/>
    <col min="1783" max="1785" width="15.28515625" style="187" customWidth="1"/>
    <col min="1786" max="1786" width="16.140625" style="187" customWidth="1"/>
    <col min="1787" max="1787" width="13.42578125" style="187" customWidth="1"/>
    <col min="1788" max="1788" width="15.28515625" style="187" customWidth="1"/>
    <col min="1789" max="1789" width="13.7109375" style="187" customWidth="1"/>
    <col min="1790" max="1790" width="15.7109375" style="187" customWidth="1"/>
    <col min="1791" max="2028" width="9.140625" style="187"/>
    <col min="2029" max="2029" width="10.140625" style="187" customWidth="1"/>
    <col min="2030" max="2030" width="43.85546875" style="187" customWidth="1"/>
    <col min="2031" max="2034" width="12.28515625" style="187" customWidth="1"/>
    <col min="2035" max="2036" width="15.28515625" style="187" customWidth="1"/>
    <col min="2037" max="2038" width="15.140625" style="187" customWidth="1"/>
    <col min="2039" max="2041" width="15.28515625" style="187" customWidth="1"/>
    <col min="2042" max="2042" width="16.140625" style="187" customWidth="1"/>
    <col min="2043" max="2043" width="13.42578125" style="187" customWidth="1"/>
    <col min="2044" max="2044" width="15.28515625" style="187" customWidth="1"/>
    <col min="2045" max="2045" width="13.7109375" style="187" customWidth="1"/>
    <col min="2046" max="2046" width="15.7109375" style="187" customWidth="1"/>
    <col min="2047" max="2284" width="9.140625" style="187"/>
    <col min="2285" max="2285" width="10.140625" style="187" customWidth="1"/>
    <col min="2286" max="2286" width="43.85546875" style="187" customWidth="1"/>
    <col min="2287" max="2290" width="12.28515625" style="187" customWidth="1"/>
    <col min="2291" max="2292" width="15.28515625" style="187" customWidth="1"/>
    <col min="2293" max="2294" width="15.140625" style="187" customWidth="1"/>
    <col min="2295" max="2297" width="15.28515625" style="187" customWidth="1"/>
    <col min="2298" max="2298" width="16.140625" style="187" customWidth="1"/>
    <col min="2299" max="2299" width="13.42578125" style="187" customWidth="1"/>
    <col min="2300" max="2300" width="15.28515625" style="187" customWidth="1"/>
    <col min="2301" max="2301" width="13.7109375" style="187" customWidth="1"/>
    <col min="2302" max="2302" width="15.7109375" style="187" customWidth="1"/>
    <col min="2303" max="2540" width="9.140625" style="187"/>
    <col min="2541" max="2541" width="10.140625" style="187" customWidth="1"/>
    <col min="2542" max="2542" width="43.85546875" style="187" customWidth="1"/>
    <col min="2543" max="2546" width="12.28515625" style="187" customWidth="1"/>
    <col min="2547" max="2548" width="15.28515625" style="187" customWidth="1"/>
    <col min="2549" max="2550" width="15.140625" style="187" customWidth="1"/>
    <col min="2551" max="2553" width="15.28515625" style="187" customWidth="1"/>
    <col min="2554" max="2554" width="16.140625" style="187" customWidth="1"/>
    <col min="2555" max="2555" width="13.42578125" style="187" customWidth="1"/>
    <col min="2556" max="2556" width="15.28515625" style="187" customWidth="1"/>
    <col min="2557" max="2557" width="13.7109375" style="187" customWidth="1"/>
    <col min="2558" max="2558" width="15.7109375" style="187" customWidth="1"/>
    <col min="2559" max="2796" width="9.140625" style="187"/>
    <col min="2797" max="2797" width="10.140625" style="187" customWidth="1"/>
    <col min="2798" max="2798" width="43.85546875" style="187" customWidth="1"/>
    <col min="2799" max="2802" width="12.28515625" style="187" customWidth="1"/>
    <col min="2803" max="2804" width="15.28515625" style="187" customWidth="1"/>
    <col min="2805" max="2806" width="15.140625" style="187" customWidth="1"/>
    <col min="2807" max="2809" width="15.28515625" style="187" customWidth="1"/>
    <col min="2810" max="2810" width="16.140625" style="187" customWidth="1"/>
    <col min="2811" max="2811" width="13.42578125" style="187" customWidth="1"/>
    <col min="2812" max="2812" width="15.28515625" style="187" customWidth="1"/>
    <col min="2813" max="2813" width="13.7109375" style="187" customWidth="1"/>
    <col min="2814" max="2814" width="15.7109375" style="187" customWidth="1"/>
    <col min="2815" max="3052" width="9.140625" style="187"/>
    <col min="3053" max="3053" width="10.140625" style="187" customWidth="1"/>
    <col min="3054" max="3054" width="43.85546875" style="187" customWidth="1"/>
    <col min="3055" max="3058" width="12.28515625" style="187" customWidth="1"/>
    <col min="3059" max="3060" width="15.28515625" style="187" customWidth="1"/>
    <col min="3061" max="3062" width="15.140625" style="187" customWidth="1"/>
    <col min="3063" max="3065" width="15.28515625" style="187" customWidth="1"/>
    <col min="3066" max="3066" width="16.140625" style="187" customWidth="1"/>
    <col min="3067" max="3067" width="13.42578125" style="187" customWidth="1"/>
    <col min="3068" max="3068" width="15.28515625" style="187" customWidth="1"/>
    <col min="3069" max="3069" width="13.7109375" style="187" customWidth="1"/>
    <col min="3070" max="3070" width="15.7109375" style="187" customWidth="1"/>
    <col min="3071" max="3308" width="9.140625" style="187"/>
    <col min="3309" max="3309" width="10.140625" style="187" customWidth="1"/>
    <col min="3310" max="3310" width="43.85546875" style="187" customWidth="1"/>
    <col min="3311" max="3314" width="12.28515625" style="187" customWidth="1"/>
    <col min="3315" max="3316" width="15.28515625" style="187" customWidth="1"/>
    <col min="3317" max="3318" width="15.140625" style="187" customWidth="1"/>
    <col min="3319" max="3321" width="15.28515625" style="187" customWidth="1"/>
    <col min="3322" max="3322" width="16.140625" style="187" customWidth="1"/>
    <col min="3323" max="3323" width="13.42578125" style="187" customWidth="1"/>
    <col min="3324" max="3324" width="15.28515625" style="187" customWidth="1"/>
    <col min="3325" max="3325" width="13.7109375" style="187" customWidth="1"/>
    <col min="3326" max="3326" width="15.7109375" style="187" customWidth="1"/>
    <col min="3327" max="3564" width="9.140625" style="187"/>
    <col min="3565" max="3565" width="10.140625" style="187" customWidth="1"/>
    <col min="3566" max="3566" width="43.85546875" style="187" customWidth="1"/>
    <col min="3567" max="3570" width="12.28515625" style="187" customWidth="1"/>
    <col min="3571" max="3572" width="15.28515625" style="187" customWidth="1"/>
    <col min="3573" max="3574" width="15.140625" style="187" customWidth="1"/>
    <col min="3575" max="3577" width="15.28515625" style="187" customWidth="1"/>
    <col min="3578" max="3578" width="16.140625" style="187" customWidth="1"/>
    <col min="3579" max="3579" width="13.42578125" style="187" customWidth="1"/>
    <col min="3580" max="3580" width="15.28515625" style="187" customWidth="1"/>
    <col min="3581" max="3581" width="13.7109375" style="187" customWidth="1"/>
    <col min="3582" max="3582" width="15.7109375" style="187" customWidth="1"/>
    <col min="3583" max="3820" width="9.140625" style="187"/>
    <col min="3821" max="3821" width="10.140625" style="187" customWidth="1"/>
    <col min="3822" max="3822" width="43.85546875" style="187" customWidth="1"/>
    <col min="3823" max="3826" width="12.28515625" style="187" customWidth="1"/>
    <col min="3827" max="3828" width="15.28515625" style="187" customWidth="1"/>
    <col min="3829" max="3830" width="15.140625" style="187" customWidth="1"/>
    <col min="3831" max="3833" width="15.28515625" style="187" customWidth="1"/>
    <col min="3834" max="3834" width="16.140625" style="187" customWidth="1"/>
    <col min="3835" max="3835" width="13.42578125" style="187" customWidth="1"/>
    <col min="3836" max="3836" width="15.28515625" style="187" customWidth="1"/>
    <col min="3837" max="3837" width="13.7109375" style="187" customWidth="1"/>
    <col min="3838" max="3838" width="15.7109375" style="187" customWidth="1"/>
    <col min="3839" max="4076" width="9.140625" style="187"/>
    <col min="4077" max="4077" width="10.140625" style="187" customWidth="1"/>
    <col min="4078" max="4078" width="43.85546875" style="187" customWidth="1"/>
    <col min="4079" max="4082" width="12.28515625" style="187" customWidth="1"/>
    <col min="4083" max="4084" width="15.28515625" style="187" customWidth="1"/>
    <col min="4085" max="4086" width="15.140625" style="187" customWidth="1"/>
    <col min="4087" max="4089" width="15.28515625" style="187" customWidth="1"/>
    <col min="4090" max="4090" width="16.140625" style="187" customWidth="1"/>
    <col min="4091" max="4091" width="13.42578125" style="187" customWidth="1"/>
    <col min="4092" max="4092" width="15.28515625" style="187" customWidth="1"/>
    <col min="4093" max="4093" width="13.7109375" style="187" customWidth="1"/>
    <col min="4094" max="4094" width="15.7109375" style="187" customWidth="1"/>
    <col min="4095" max="4332" width="9.140625" style="187"/>
    <col min="4333" max="4333" width="10.140625" style="187" customWidth="1"/>
    <col min="4334" max="4334" width="43.85546875" style="187" customWidth="1"/>
    <col min="4335" max="4338" width="12.28515625" style="187" customWidth="1"/>
    <col min="4339" max="4340" width="15.28515625" style="187" customWidth="1"/>
    <col min="4341" max="4342" width="15.140625" style="187" customWidth="1"/>
    <col min="4343" max="4345" width="15.28515625" style="187" customWidth="1"/>
    <col min="4346" max="4346" width="16.140625" style="187" customWidth="1"/>
    <col min="4347" max="4347" width="13.42578125" style="187" customWidth="1"/>
    <col min="4348" max="4348" width="15.28515625" style="187" customWidth="1"/>
    <col min="4349" max="4349" width="13.7109375" style="187" customWidth="1"/>
    <col min="4350" max="4350" width="15.7109375" style="187" customWidth="1"/>
    <col min="4351" max="4588" width="9.140625" style="187"/>
    <col min="4589" max="4589" width="10.140625" style="187" customWidth="1"/>
    <col min="4590" max="4590" width="43.85546875" style="187" customWidth="1"/>
    <col min="4591" max="4594" width="12.28515625" style="187" customWidth="1"/>
    <col min="4595" max="4596" width="15.28515625" style="187" customWidth="1"/>
    <col min="4597" max="4598" width="15.140625" style="187" customWidth="1"/>
    <col min="4599" max="4601" width="15.28515625" style="187" customWidth="1"/>
    <col min="4602" max="4602" width="16.140625" style="187" customWidth="1"/>
    <col min="4603" max="4603" width="13.42578125" style="187" customWidth="1"/>
    <col min="4604" max="4604" width="15.28515625" style="187" customWidth="1"/>
    <col min="4605" max="4605" width="13.7109375" style="187" customWidth="1"/>
    <col min="4606" max="4606" width="15.7109375" style="187" customWidth="1"/>
    <col min="4607" max="4844" width="9.140625" style="187"/>
    <col min="4845" max="4845" width="10.140625" style="187" customWidth="1"/>
    <col min="4846" max="4846" width="43.85546875" style="187" customWidth="1"/>
    <col min="4847" max="4850" width="12.28515625" style="187" customWidth="1"/>
    <col min="4851" max="4852" width="15.28515625" style="187" customWidth="1"/>
    <col min="4853" max="4854" width="15.140625" style="187" customWidth="1"/>
    <col min="4855" max="4857" width="15.28515625" style="187" customWidth="1"/>
    <col min="4858" max="4858" width="16.140625" style="187" customWidth="1"/>
    <col min="4859" max="4859" width="13.42578125" style="187" customWidth="1"/>
    <col min="4860" max="4860" width="15.28515625" style="187" customWidth="1"/>
    <col min="4861" max="4861" width="13.7109375" style="187" customWidth="1"/>
    <col min="4862" max="4862" width="15.7109375" style="187" customWidth="1"/>
    <col min="4863" max="5100" width="9.140625" style="187"/>
    <col min="5101" max="5101" width="10.140625" style="187" customWidth="1"/>
    <col min="5102" max="5102" width="43.85546875" style="187" customWidth="1"/>
    <col min="5103" max="5106" width="12.28515625" style="187" customWidth="1"/>
    <col min="5107" max="5108" width="15.28515625" style="187" customWidth="1"/>
    <col min="5109" max="5110" width="15.140625" style="187" customWidth="1"/>
    <col min="5111" max="5113" width="15.28515625" style="187" customWidth="1"/>
    <col min="5114" max="5114" width="16.140625" style="187" customWidth="1"/>
    <col min="5115" max="5115" width="13.42578125" style="187" customWidth="1"/>
    <col min="5116" max="5116" width="15.28515625" style="187" customWidth="1"/>
    <col min="5117" max="5117" width="13.7109375" style="187" customWidth="1"/>
    <col min="5118" max="5118" width="15.7109375" style="187" customWidth="1"/>
    <col min="5119" max="5356" width="9.140625" style="187"/>
    <col min="5357" max="5357" width="10.140625" style="187" customWidth="1"/>
    <col min="5358" max="5358" width="43.85546875" style="187" customWidth="1"/>
    <col min="5359" max="5362" width="12.28515625" style="187" customWidth="1"/>
    <col min="5363" max="5364" width="15.28515625" style="187" customWidth="1"/>
    <col min="5365" max="5366" width="15.140625" style="187" customWidth="1"/>
    <col min="5367" max="5369" width="15.28515625" style="187" customWidth="1"/>
    <col min="5370" max="5370" width="16.140625" style="187" customWidth="1"/>
    <col min="5371" max="5371" width="13.42578125" style="187" customWidth="1"/>
    <col min="5372" max="5372" width="15.28515625" style="187" customWidth="1"/>
    <col min="5373" max="5373" width="13.7109375" style="187" customWidth="1"/>
    <col min="5374" max="5374" width="15.7109375" style="187" customWidth="1"/>
    <col min="5375" max="5612" width="9.140625" style="187"/>
    <col min="5613" max="5613" width="10.140625" style="187" customWidth="1"/>
    <col min="5614" max="5614" width="43.85546875" style="187" customWidth="1"/>
    <col min="5615" max="5618" width="12.28515625" style="187" customWidth="1"/>
    <col min="5619" max="5620" width="15.28515625" style="187" customWidth="1"/>
    <col min="5621" max="5622" width="15.140625" style="187" customWidth="1"/>
    <col min="5623" max="5625" width="15.28515625" style="187" customWidth="1"/>
    <col min="5626" max="5626" width="16.140625" style="187" customWidth="1"/>
    <col min="5627" max="5627" width="13.42578125" style="187" customWidth="1"/>
    <col min="5628" max="5628" width="15.28515625" style="187" customWidth="1"/>
    <col min="5629" max="5629" width="13.7109375" style="187" customWidth="1"/>
    <col min="5630" max="5630" width="15.7109375" style="187" customWidth="1"/>
    <col min="5631" max="5868" width="9.140625" style="187"/>
    <col min="5869" max="5869" width="10.140625" style="187" customWidth="1"/>
    <col min="5870" max="5870" width="43.85546875" style="187" customWidth="1"/>
    <col min="5871" max="5874" width="12.28515625" style="187" customWidth="1"/>
    <col min="5875" max="5876" width="15.28515625" style="187" customWidth="1"/>
    <col min="5877" max="5878" width="15.140625" style="187" customWidth="1"/>
    <col min="5879" max="5881" width="15.28515625" style="187" customWidth="1"/>
    <col min="5882" max="5882" width="16.140625" style="187" customWidth="1"/>
    <col min="5883" max="5883" width="13.42578125" style="187" customWidth="1"/>
    <col min="5884" max="5884" width="15.28515625" style="187" customWidth="1"/>
    <col min="5885" max="5885" width="13.7109375" style="187" customWidth="1"/>
    <col min="5886" max="5886" width="15.7109375" style="187" customWidth="1"/>
    <col min="5887" max="6124" width="9.140625" style="187"/>
    <col min="6125" max="6125" width="10.140625" style="187" customWidth="1"/>
    <col min="6126" max="6126" width="43.85546875" style="187" customWidth="1"/>
    <col min="6127" max="6130" width="12.28515625" style="187" customWidth="1"/>
    <col min="6131" max="6132" width="15.28515625" style="187" customWidth="1"/>
    <col min="6133" max="6134" width="15.140625" style="187" customWidth="1"/>
    <col min="6135" max="6137" width="15.28515625" style="187" customWidth="1"/>
    <col min="6138" max="6138" width="16.140625" style="187" customWidth="1"/>
    <col min="6139" max="6139" width="13.42578125" style="187" customWidth="1"/>
    <col min="6140" max="6140" width="15.28515625" style="187" customWidth="1"/>
    <col min="6141" max="6141" width="13.7109375" style="187" customWidth="1"/>
    <col min="6142" max="6142" width="15.7109375" style="187" customWidth="1"/>
    <col min="6143" max="6380" width="9.140625" style="187"/>
    <col min="6381" max="6381" width="10.140625" style="187" customWidth="1"/>
    <col min="6382" max="6382" width="43.85546875" style="187" customWidth="1"/>
    <col min="6383" max="6386" width="12.28515625" style="187" customWidth="1"/>
    <col min="6387" max="6388" width="15.28515625" style="187" customWidth="1"/>
    <col min="6389" max="6390" width="15.140625" style="187" customWidth="1"/>
    <col min="6391" max="6393" width="15.28515625" style="187" customWidth="1"/>
    <col min="6394" max="6394" width="16.140625" style="187" customWidth="1"/>
    <col min="6395" max="6395" width="13.42578125" style="187" customWidth="1"/>
    <col min="6396" max="6396" width="15.28515625" style="187" customWidth="1"/>
    <col min="6397" max="6397" width="13.7109375" style="187" customWidth="1"/>
    <col min="6398" max="6398" width="15.7109375" style="187" customWidth="1"/>
    <col min="6399" max="6636" width="9.140625" style="187"/>
    <col min="6637" max="6637" width="10.140625" style="187" customWidth="1"/>
    <col min="6638" max="6638" width="43.85546875" style="187" customWidth="1"/>
    <col min="6639" max="6642" width="12.28515625" style="187" customWidth="1"/>
    <col min="6643" max="6644" width="15.28515625" style="187" customWidth="1"/>
    <col min="6645" max="6646" width="15.140625" style="187" customWidth="1"/>
    <col min="6647" max="6649" width="15.28515625" style="187" customWidth="1"/>
    <col min="6650" max="6650" width="16.140625" style="187" customWidth="1"/>
    <col min="6651" max="6651" width="13.42578125" style="187" customWidth="1"/>
    <col min="6652" max="6652" width="15.28515625" style="187" customWidth="1"/>
    <col min="6653" max="6653" width="13.7109375" style="187" customWidth="1"/>
    <col min="6654" max="6654" width="15.7109375" style="187" customWidth="1"/>
    <col min="6655" max="6892" width="9.140625" style="187"/>
    <col min="6893" max="6893" width="10.140625" style="187" customWidth="1"/>
    <col min="6894" max="6894" width="43.85546875" style="187" customWidth="1"/>
    <col min="6895" max="6898" width="12.28515625" style="187" customWidth="1"/>
    <col min="6899" max="6900" width="15.28515625" style="187" customWidth="1"/>
    <col min="6901" max="6902" width="15.140625" style="187" customWidth="1"/>
    <col min="6903" max="6905" width="15.28515625" style="187" customWidth="1"/>
    <col min="6906" max="6906" width="16.140625" style="187" customWidth="1"/>
    <col min="6907" max="6907" width="13.42578125" style="187" customWidth="1"/>
    <col min="6908" max="6908" width="15.28515625" style="187" customWidth="1"/>
    <col min="6909" max="6909" width="13.7109375" style="187" customWidth="1"/>
    <col min="6910" max="6910" width="15.7109375" style="187" customWidth="1"/>
    <col min="6911" max="7148" width="9.140625" style="187"/>
    <col min="7149" max="7149" width="10.140625" style="187" customWidth="1"/>
    <col min="7150" max="7150" width="43.85546875" style="187" customWidth="1"/>
    <col min="7151" max="7154" width="12.28515625" style="187" customWidth="1"/>
    <col min="7155" max="7156" width="15.28515625" style="187" customWidth="1"/>
    <col min="7157" max="7158" width="15.140625" style="187" customWidth="1"/>
    <col min="7159" max="7161" width="15.28515625" style="187" customWidth="1"/>
    <col min="7162" max="7162" width="16.140625" style="187" customWidth="1"/>
    <col min="7163" max="7163" width="13.42578125" style="187" customWidth="1"/>
    <col min="7164" max="7164" width="15.28515625" style="187" customWidth="1"/>
    <col min="7165" max="7165" width="13.7109375" style="187" customWidth="1"/>
    <col min="7166" max="7166" width="15.7109375" style="187" customWidth="1"/>
    <col min="7167" max="7404" width="9.140625" style="187"/>
    <col min="7405" max="7405" width="10.140625" style="187" customWidth="1"/>
    <col min="7406" max="7406" width="43.85546875" style="187" customWidth="1"/>
    <col min="7407" max="7410" width="12.28515625" style="187" customWidth="1"/>
    <col min="7411" max="7412" width="15.28515625" style="187" customWidth="1"/>
    <col min="7413" max="7414" width="15.140625" style="187" customWidth="1"/>
    <col min="7415" max="7417" width="15.28515625" style="187" customWidth="1"/>
    <col min="7418" max="7418" width="16.140625" style="187" customWidth="1"/>
    <col min="7419" max="7419" width="13.42578125" style="187" customWidth="1"/>
    <col min="7420" max="7420" width="15.28515625" style="187" customWidth="1"/>
    <col min="7421" max="7421" width="13.7109375" style="187" customWidth="1"/>
    <col min="7422" max="7422" width="15.7109375" style="187" customWidth="1"/>
    <col min="7423" max="7660" width="9.140625" style="187"/>
    <col min="7661" max="7661" width="10.140625" style="187" customWidth="1"/>
    <col min="7662" max="7662" width="43.85546875" style="187" customWidth="1"/>
    <col min="7663" max="7666" width="12.28515625" style="187" customWidth="1"/>
    <col min="7667" max="7668" width="15.28515625" style="187" customWidth="1"/>
    <col min="7669" max="7670" width="15.140625" style="187" customWidth="1"/>
    <col min="7671" max="7673" width="15.28515625" style="187" customWidth="1"/>
    <col min="7674" max="7674" width="16.140625" style="187" customWidth="1"/>
    <col min="7675" max="7675" width="13.42578125" style="187" customWidth="1"/>
    <col min="7676" max="7676" width="15.28515625" style="187" customWidth="1"/>
    <col min="7677" max="7677" width="13.7109375" style="187" customWidth="1"/>
    <col min="7678" max="7678" width="15.7109375" style="187" customWidth="1"/>
    <col min="7679" max="7916" width="9.140625" style="187"/>
    <col min="7917" max="7917" width="10.140625" style="187" customWidth="1"/>
    <col min="7918" max="7918" width="43.85546875" style="187" customWidth="1"/>
    <col min="7919" max="7922" width="12.28515625" style="187" customWidth="1"/>
    <col min="7923" max="7924" width="15.28515625" style="187" customWidth="1"/>
    <col min="7925" max="7926" width="15.140625" style="187" customWidth="1"/>
    <col min="7927" max="7929" width="15.28515625" style="187" customWidth="1"/>
    <col min="7930" max="7930" width="16.140625" style="187" customWidth="1"/>
    <col min="7931" max="7931" width="13.42578125" style="187" customWidth="1"/>
    <col min="7932" max="7932" width="15.28515625" style="187" customWidth="1"/>
    <col min="7933" max="7933" width="13.7109375" style="187" customWidth="1"/>
    <col min="7934" max="7934" width="15.7109375" style="187" customWidth="1"/>
    <col min="7935" max="8172" width="9.140625" style="187"/>
    <col min="8173" max="8173" width="10.140625" style="187" customWidth="1"/>
    <col min="8174" max="8174" width="43.85546875" style="187" customWidth="1"/>
    <col min="8175" max="8178" width="12.28515625" style="187" customWidth="1"/>
    <col min="8179" max="8180" width="15.28515625" style="187" customWidth="1"/>
    <col min="8181" max="8182" width="15.140625" style="187" customWidth="1"/>
    <col min="8183" max="8185" width="15.28515625" style="187" customWidth="1"/>
    <col min="8186" max="8186" width="16.140625" style="187" customWidth="1"/>
    <col min="8187" max="8187" width="13.42578125" style="187" customWidth="1"/>
    <col min="8188" max="8188" width="15.28515625" style="187" customWidth="1"/>
    <col min="8189" max="8189" width="13.7109375" style="187" customWidth="1"/>
    <col min="8190" max="8190" width="15.7109375" style="187" customWidth="1"/>
    <col min="8191" max="8428" width="9.140625" style="187"/>
    <col min="8429" max="8429" width="10.140625" style="187" customWidth="1"/>
    <col min="8430" max="8430" width="43.85546875" style="187" customWidth="1"/>
    <col min="8431" max="8434" width="12.28515625" style="187" customWidth="1"/>
    <col min="8435" max="8436" width="15.28515625" style="187" customWidth="1"/>
    <col min="8437" max="8438" width="15.140625" style="187" customWidth="1"/>
    <col min="8439" max="8441" width="15.28515625" style="187" customWidth="1"/>
    <col min="8442" max="8442" width="16.140625" style="187" customWidth="1"/>
    <col min="8443" max="8443" width="13.42578125" style="187" customWidth="1"/>
    <col min="8444" max="8444" width="15.28515625" style="187" customWidth="1"/>
    <col min="8445" max="8445" width="13.7109375" style="187" customWidth="1"/>
    <col min="8446" max="8446" width="15.7109375" style="187" customWidth="1"/>
    <col min="8447" max="8684" width="9.140625" style="187"/>
    <col min="8685" max="8685" width="10.140625" style="187" customWidth="1"/>
    <col min="8686" max="8686" width="43.85546875" style="187" customWidth="1"/>
    <col min="8687" max="8690" width="12.28515625" style="187" customWidth="1"/>
    <col min="8691" max="8692" width="15.28515625" style="187" customWidth="1"/>
    <col min="8693" max="8694" width="15.140625" style="187" customWidth="1"/>
    <col min="8695" max="8697" width="15.28515625" style="187" customWidth="1"/>
    <col min="8698" max="8698" width="16.140625" style="187" customWidth="1"/>
    <col min="8699" max="8699" width="13.42578125" style="187" customWidth="1"/>
    <col min="8700" max="8700" width="15.28515625" style="187" customWidth="1"/>
    <col min="8701" max="8701" width="13.7109375" style="187" customWidth="1"/>
    <col min="8702" max="8702" width="15.7109375" style="187" customWidth="1"/>
    <col min="8703" max="8940" width="9.140625" style="187"/>
    <col min="8941" max="8941" width="10.140625" style="187" customWidth="1"/>
    <col min="8942" max="8942" width="43.85546875" style="187" customWidth="1"/>
    <col min="8943" max="8946" width="12.28515625" style="187" customWidth="1"/>
    <col min="8947" max="8948" width="15.28515625" style="187" customWidth="1"/>
    <col min="8949" max="8950" width="15.140625" style="187" customWidth="1"/>
    <col min="8951" max="8953" width="15.28515625" style="187" customWidth="1"/>
    <col min="8954" max="8954" width="16.140625" style="187" customWidth="1"/>
    <col min="8955" max="8955" width="13.42578125" style="187" customWidth="1"/>
    <col min="8956" max="8956" width="15.28515625" style="187" customWidth="1"/>
    <col min="8957" max="8957" width="13.7109375" style="187" customWidth="1"/>
    <col min="8958" max="8958" width="15.7109375" style="187" customWidth="1"/>
    <col min="8959" max="9196" width="9.140625" style="187"/>
    <col min="9197" max="9197" width="10.140625" style="187" customWidth="1"/>
    <col min="9198" max="9198" width="43.85546875" style="187" customWidth="1"/>
    <col min="9199" max="9202" width="12.28515625" style="187" customWidth="1"/>
    <col min="9203" max="9204" width="15.28515625" style="187" customWidth="1"/>
    <col min="9205" max="9206" width="15.140625" style="187" customWidth="1"/>
    <col min="9207" max="9209" width="15.28515625" style="187" customWidth="1"/>
    <col min="9210" max="9210" width="16.140625" style="187" customWidth="1"/>
    <col min="9211" max="9211" width="13.42578125" style="187" customWidth="1"/>
    <col min="9212" max="9212" width="15.28515625" style="187" customWidth="1"/>
    <col min="9213" max="9213" width="13.7109375" style="187" customWidth="1"/>
    <col min="9214" max="9214" width="15.7109375" style="187" customWidth="1"/>
    <col min="9215" max="9452" width="9.140625" style="187"/>
    <col min="9453" max="9453" width="10.140625" style="187" customWidth="1"/>
    <col min="9454" max="9454" width="43.85546875" style="187" customWidth="1"/>
    <col min="9455" max="9458" width="12.28515625" style="187" customWidth="1"/>
    <col min="9459" max="9460" width="15.28515625" style="187" customWidth="1"/>
    <col min="9461" max="9462" width="15.140625" style="187" customWidth="1"/>
    <col min="9463" max="9465" width="15.28515625" style="187" customWidth="1"/>
    <col min="9466" max="9466" width="16.140625" style="187" customWidth="1"/>
    <col min="9467" max="9467" width="13.42578125" style="187" customWidth="1"/>
    <col min="9468" max="9468" width="15.28515625" style="187" customWidth="1"/>
    <col min="9469" max="9469" width="13.7109375" style="187" customWidth="1"/>
    <col min="9470" max="9470" width="15.7109375" style="187" customWidth="1"/>
    <col min="9471" max="9708" width="9.140625" style="187"/>
    <col min="9709" max="9709" width="10.140625" style="187" customWidth="1"/>
    <col min="9710" max="9710" width="43.85546875" style="187" customWidth="1"/>
    <col min="9711" max="9714" width="12.28515625" style="187" customWidth="1"/>
    <col min="9715" max="9716" width="15.28515625" style="187" customWidth="1"/>
    <col min="9717" max="9718" width="15.140625" style="187" customWidth="1"/>
    <col min="9719" max="9721" width="15.28515625" style="187" customWidth="1"/>
    <col min="9722" max="9722" width="16.140625" style="187" customWidth="1"/>
    <col min="9723" max="9723" width="13.42578125" style="187" customWidth="1"/>
    <col min="9724" max="9724" width="15.28515625" style="187" customWidth="1"/>
    <col min="9725" max="9725" width="13.7109375" style="187" customWidth="1"/>
    <col min="9726" max="9726" width="15.7109375" style="187" customWidth="1"/>
    <col min="9727" max="9964" width="9.140625" style="187"/>
    <col min="9965" max="9965" width="10.140625" style="187" customWidth="1"/>
    <col min="9966" max="9966" width="43.85546875" style="187" customWidth="1"/>
    <col min="9967" max="9970" width="12.28515625" style="187" customWidth="1"/>
    <col min="9971" max="9972" width="15.28515625" style="187" customWidth="1"/>
    <col min="9973" max="9974" width="15.140625" style="187" customWidth="1"/>
    <col min="9975" max="9977" width="15.28515625" style="187" customWidth="1"/>
    <col min="9978" max="9978" width="16.140625" style="187" customWidth="1"/>
    <col min="9979" max="9979" width="13.42578125" style="187" customWidth="1"/>
    <col min="9980" max="9980" width="15.28515625" style="187" customWidth="1"/>
    <col min="9981" max="9981" width="13.7109375" style="187" customWidth="1"/>
    <col min="9982" max="9982" width="15.7109375" style="187" customWidth="1"/>
    <col min="9983" max="10220" width="9.140625" style="187"/>
    <col min="10221" max="10221" width="10.140625" style="187" customWidth="1"/>
    <col min="10222" max="10222" width="43.85546875" style="187" customWidth="1"/>
    <col min="10223" max="10226" width="12.28515625" style="187" customWidth="1"/>
    <col min="10227" max="10228" width="15.28515625" style="187" customWidth="1"/>
    <col min="10229" max="10230" width="15.140625" style="187" customWidth="1"/>
    <col min="10231" max="10233" width="15.28515625" style="187" customWidth="1"/>
    <col min="10234" max="10234" width="16.140625" style="187" customWidth="1"/>
    <col min="10235" max="10235" width="13.42578125" style="187" customWidth="1"/>
    <col min="10236" max="10236" width="15.28515625" style="187" customWidth="1"/>
    <col min="10237" max="10237" width="13.7109375" style="187" customWidth="1"/>
    <col min="10238" max="10238" width="15.7109375" style="187" customWidth="1"/>
    <col min="10239" max="10476" width="9.140625" style="187"/>
    <col min="10477" max="10477" width="10.140625" style="187" customWidth="1"/>
    <col min="10478" max="10478" width="43.85546875" style="187" customWidth="1"/>
    <col min="10479" max="10482" width="12.28515625" style="187" customWidth="1"/>
    <col min="10483" max="10484" width="15.28515625" style="187" customWidth="1"/>
    <col min="10485" max="10486" width="15.140625" style="187" customWidth="1"/>
    <col min="10487" max="10489" width="15.28515625" style="187" customWidth="1"/>
    <col min="10490" max="10490" width="16.140625" style="187" customWidth="1"/>
    <col min="10491" max="10491" width="13.42578125" style="187" customWidth="1"/>
    <col min="10492" max="10492" width="15.28515625" style="187" customWidth="1"/>
    <col min="10493" max="10493" width="13.7109375" style="187" customWidth="1"/>
    <col min="10494" max="10494" width="15.7109375" style="187" customWidth="1"/>
    <col min="10495" max="10732" width="9.140625" style="187"/>
    <col min="10733" max="10733" width="10.140625" style="187" customWidth="1"/>
    <col min="10734" max="10734" width="43.85546875" style="187" customWidth="1"/>
    <col min="10735" max="10738" width="12.28515625" style="187" customWidth="1"/>
    <col min="10739" max="10740" width="15.28515625" style="187" customWidth="1"/>
    <col min="10741" max="10742" width="15.140625" style="187" customWidth="1"/>
    <col min="10743" max="10745" width="15.28515625" style="187" customWidth="1"/>
    <col min="10746" max="10746" width="16.140625" style="187" customWidth="1"/>
    <col min="10747" max="10747" width="13.42578125" style="187" customWidth="1"/>
    <col min="10748" max="10748" width="15.28515625" style="187" customWidth="1"/>
    <col min="10749" max="10749" width="13.7109375" style="187" customWidth="1"/>
    <col min="10750" max="10750" width="15.7109375" style="187" customWidth="1"/>
    <col min="10751" max="10988" width="9.140625" style="187"/>
    <col min="10989" max="10989" width="10.140625" style="187" customWidth="1"/>
    <col min="10990" max="10990" width="43.85546875" style="187" customWidth="1"/>
    <col min="10991" max="10994" width="12.28515625" style="187" customWidth="1"/>
    <col min="10995" max="10996" width="15.28515625" style="187" customWidth="1"/>
    <col min="10997" max="10998" width="15.140625" style="187" customWidth="1"/>
    <col min="10999" max="11001" width="15.28515625" style="187" customWidth="1"/>
    <col min="11002" max="11002" width="16.140625" style="187" customWidth="1"/>
    <col min="11003" max="11003" width="13.42578125" style="187" customWidth="1"/>
    <col min="11004" max="11004" width="15.28515625" style="187" customWidth="1"/>
    <col min="11005" max="11005" width="13.7109375" style="187" customWidth="1"/>
    <col min="11006" max="11006" width="15.7109375" style="187" customWidth="1"/>
    <col min="11007" max="11244" width="9.140625" style="187"/>
    <col min="11245" max="11245" width="10.140625" style="187" customWidth="1"/>
    <col min="11246" max="11246" width="43.85546875" style="187" customWidth="1"/>
    <col min="11247" max="11250" width="12.28515625" style="187" customWidth="1"/>
    <col min="11251" max="11252" width="15.28515625" style="187" customWidth="1"/>
    <col min="11253" max="11254" width="15.140625" style="187" customWidth="1"/>
    <col min="11255" max="11257" width="15.28515625" style="187" customWidth="1"/>
    <col min="11258" max="11258" width="16.140625" style="187" customWidth="1"/>
    <col min="11259" max="11259" width="13.42578125" style="187" customWidth="1"/>
    <col min="11260" max="11260" width="15.28515625" style="187" customWidth="1"/>
    <col min="11261" max="11261" width="13.7109375" style="187" customWidth="1"/>
    <col min="11262" max="11262" width="15.7109375" style="187" customWidth="1"/>
    <col min="11263" max="11500" width="9.140625" style="187"/>
    <col min="11501" max="11501" width="10.140625" style="187" customWidth="1"/>
    <col min="11502" max="11502" width="43.85546875" style="187" customWidth="1"/>
    <col min="11503" max="11506" width="12.28515625" style="187" customWidth="1"/>
    <col min="11507" max="11508" width="15.28515625" style="187" customWidth="1"/>
    <col min="11509" max="11510" width="15.140625" style="187" customWidth="1"/>
    <col min="11511" max="11513" width="15.28515625" style="187" customWidth="1"/>
    <col min="11514" max="11514" width="16.140625" style="187" customWidth="1"/>
    <col min="11515" max="11515" width="13.42578125" style="187" customWidth="1"/>
    <col min="11516" max="11516" width="15.28515625" style="187" customWidth="1"/>
    <col min="11517" max="11517" width="13.7109375" style="187" customWidth="1"/>
    <col min="11518" max="11518" width="15.7109375" style="187" customWidth="1"/>
    <col min="11519" max="11756" width="9.140625" style="187"/>
    <col min="11757" max="11757" width="10.140625" style="187" customWidth="1"/>
    <col min="11758" max="11758" width="43.85546875" style="187" customWidth="1"/>
    <col min="11759" max="11762" width="12.28515625" style="187" customWidth="1"/>
    <col min="11763" max="11764" width="15.28515625" style="187" customWidth="1"/>
    <col min="11765" max="11766" width="15.140625" style="187" customWidth="1"/>
    <col min="11767" max="11769" width="15.28515625" style="187" customWidth="1"/>
    <col min="11770" max="11770" width="16.140625" style="187" customWidth="1"/>
    <col min="11771" max="11771" width="13.42578125" style="187" customWidth="1"/>
    <col min="11772" max="11772" width="15.28515625" style="187" customWidth="1"/>
    <col min="11773" max="11773" width="13.7109375" style="187" customWidth="1"/>
    <col min="11774" max="11774" width="15.7109375" style="187" customWidth="1"/>
    <col min="11775" max="12012" width="9.140625" style="187"/>
    <col min="12013" max="12013" width="10.140625" style="187" customWidth="1"/>
    <col min="12014" max="12014" width="43.85546875" style="187" customWidth="1"/>
    <col min="12015" max="12018" width="12.28515625" style="187" customWidth="1"/>
    <col min="12019" max="12020" width="15.28515625" style="187" customWidth="1"/>
    <col min="12021" max="12022" width="15.140625" style="187" customWidth="1"/>
    <col min="12023" max="12025" width="15.28515625" style="187" customWidth="1"/>
    <col min="12026" max="12026" width="16.140625" style="187" customWidth="1"/>
    <col min="12027" max="12027" width="13.42578125" style="187" customWidth="1"/>
    <col min="12028" max="12028" width="15.28515625" style="187" customWidth="1"/>
    <col min="12029" max="12029" width="13.7109375" style="187" customWidth="1"/>
    <col min="12030" max="12030" width="15.7109375" style="187" customWidth="1"/>
    <col min="12031" max="12268" width="9.140625" style="187"/>
    <col min="12269" max="12269" width="10.140625" style="187" customWidth="1"/>
    <col min="12270" max="12270" width="43.85546875" style="187" customWidth="1"/>
    <col min="12271" max="12274" width="12.28515625" style="187" customWidth="1"/>
    <col min="12275" max="12276" width="15.28515625" style="187" customWidth="1"/>
    <col min="12277" max="12278" width="15.140625" style="187" customWidth="1"/>
    <col min="12279" max="12281" width="15.28515625" style="187" customWidth="1"/>
    <col min="12282" max="12282" width="16.140625" style="187" customWidth="1"/>
    <col min="12283" max="12283" width="13.42578125" style="187" customWidth="1"/>
    <col min="12284" max="12284" width="15.28515625" style="187" customWidth="1"/>
    <col min="12285" max="12285" width="13.7109375" style="187" customWidth="1"/>
    <col min="12286" max="12286" width="15.7109375" style="187" customWidth="1"/>
    <col min="12287" max="12524" width="9.140625" style="187"/>
    <col min="12525" max="12525" width="10.140625" style="187" customWidth="1"/>
    <col min="12526" max="12526" width="43.85546875" style="187" customWidth="1"/>
    <col min="12527" max="12530" width="12.28515625" style="187" customWidth="1"/>
    <col min="12531" max="12532" width="15.28515625" style="187" customWidth="1"/>
    <col min="12533" max="12534" width="15.140625" style="187" customWidth="1"/>
    <col min="12535" max="12537" width="15.28515625" style="187" customWidth="1"/>
    <col min="12538" max="12538" width="16.140625" style="187" customWidth="1"/>
    <col min="12539" max="12539" width="13.42578125" style="187" customWidth="1"/>
    <col min="12540" max="12540" width="15.28515625" style="187" customWidth="1"/>
    <col min="12541" max="12541" width="13.7109375" style="187" customWidth="1"/>
    <col min="12542" max="12542" width="15.7109375" style="187" customWidth="1"/>
    <col min="12543" max="12780" width="9.140625" style="187"/>
    <col min="12781" max="12781" width="10.140625" style="187" customWidth="1"/>
    <col min="12782" max="12782" width="43.85546875" style="187" customWidth="1"/>
    <col min="12783" max="12786" width="12.28515625" style="187" customWidth="1"/>
    <col min="12787" max="12788" width="15.28515625" style="187" customWidth="1"/>
    <col min="12789" max="12790" width="15.140625" style="187" customWidth="1"/>
    <col min="12791" max="12793" width="15.28515625" style="187" customWidth="1"/>
    <col min="12794" max="12794" width="16.140625" style="187" customWidth="1"/>
    <col min="12795" max="12795" width="13.42578125" style="187" customWidth="1"/>
    <col min="12796" max="12796" width="15.28515625" style="187" customWidth="1"/>
    <col min="12797" max="12797" width="13.7109375" style="187" customWidth="1"/>
    <col min="12798" max="12798" width="15.7109375" style="187" customWidth="1"/>
    <col min="12799" max="13036" width="9.140625" style="187"/>
    <col min="13037" max="13037" width="10.140625" style="187" customWidth="1"/>
    <col min="13038" max="13038" width="43.85546875" style="187" customWidth="1"/>
    <col min="13039" max="13042" width="12.28515625" style="187" customWidth="1"/>
    <col min="13043" max="13044" width="15.28515625" style="187" customWidth="1"/>
    <col min="13045" max="13046" width="15.140625" style="187" customWidth="1"/>
    <col min="13047" max="13049" width="15.28515625" style="187" customWidth="1"/>
    <col min="13050" max="13050" width="16.140625" style="187" customWidth="1"/>
    <col min="13051" max="13051" width="13.42578125" style="187" customWidth="1"/>
    <col min="13052" max="13052" width="15.28515625" style="187" customWidth="1"/>
    <col min="13053" max="13053" width="13.7109375" style="187" customWidth="1"/>
    <col min="13054" max="13054" width="15.7109375" style="187" customWidth="1"/>
    <col min="13055" max="13292" width="9.140625" style="187"/>
    <col min="13293" max="13293" width="10.140625" style="187" customWidth="1"/>
    <col min="13294" max="13294" width="43.85546875" style="187" customWidth="1"/>
    <col min="13295" max="13298" width="12.28515625" style="187" customWidth="1"/>
    <col min="13299" max="13300" width="15.28515625" style="187" customWidth="1"/>
    <col min="13301" max="13302" width="15.140625" style="187" customWidth="1"/>
    <col min="13303" max="13305" width="15.28515625" style="187" customWidth="1"/>
    <col min="13306" max="13306" width="16.140625" style="187" customWidth="1"/>
    <col min="13307" max="13307" width="13.42578125" style="187" customWidth="1"/>
    <col min="13308" max="13308" width="15.28515625" style="187" customWidth="1"/>
    <col min="13309" max="13309" width="13.7109375" style="187" customWidth="1"/>
    <col min="13310" max="13310" width="15.7109375" style="187" customWidth="1"/>
    <col min="13311" max="13548" width="9.140625" style="187"/>
    <col min="13549" max="13549" width="10.140625" style="187" customWidth="1"/>
    <col min="13550" max="13550" width="43.85546875" style="187" customWidth="1"/>
    <col min="13551" max="13554" width="12.28515625" style="187" customWidth="1"/>
    <col min="13555" max="13556" width="15.28515625" style="187" customWidth="1"/>
    <col min="13557" max="13558" width="15.140625" style="187" customWidth="1"/>
    <col min="13559" max="13561" width="15.28515625" style="187" customWidth="1"/>
    <col min="13562" max="13562" width="16.140625" style="187" customWidth="1"/>
    <col min="13563" max="13563" width="13.42578125" style="187" customWidth="1"/>
    <col min="13564" max="13564" width="15.28515625" style="187" customWidth="1"/>
    <col min="13565" max="13565" width="13.7109375" style="187" customWidth="1"/>
    <col min="13566" max="13566" width="15.7109375" style="187" customWidth="1"/>
    <col min="13567" max="13804" width="9.140625" style="187"/>
    <col min="13805" max="13805" width="10.140625" style="187" customWidth="1"/>
    <col min="13806" max="13806" width="43.85546875" style="187" customWidth="1"/>
    <col min="13807" max="13810" width="12.28515625" style="187" customWidth="1"/>
    <col min="13811" max="13812" width="15.28515625" style="187" customWidth="1"/>
    <col min="13813" max="13814" width="15.140625" style="187" customWidth="1"/>
    <col min="13815" max="13817" width="15.28515625" style="187" customWidth="1"/>
    <col min="13818" max="13818" width="16.140625" style="187" customWidth="1"/>
    <col min="13819" max="13819" width="13.42578125" style="187" customWidth="1"/>
    <col min="13820" max="13820" width="15.28515625" style="187" customWidth="1"/>
    <col min="13821" max="13821" width="13.7109375" style="187" customWidth="1"/>
    <col min="13822" max="13822" width="15.7109375" style="187" customWidth="1"/>
    <col min="13823" max="14060" width="9.140625" style="187"/>
    <col min="14061" max="14061" width="10.140625" style="187" customWidth="1"/>
    <col min="14062" max="14062" width="43.85546875" style="187" customWidth="1"/>
    <col min="14063" max="14066" width="12.28515625" style="187" customWidth="1"/>
    <col min="14067" max="14068" width="15.28515625" style="187" customWidth="1"/>
    <col min="14069" max="14070" width="15.140625" style="187" customWidth="1"/>
    <col min="14071" max="14073" width="15.28515625" style="187" customWidth="1"/>
    <col min="14074" max="14074" width="16.140625" style="187" customWidth="1"/>
    <col min="14075" max="14075" width="13.42578125" style="187" customWidth="1"/>
    <col min="14076" max="14076" width="15.28515625" style="187" customWidth="1"/>
    <col min="14077" max="14077" width="13.7109375" style="187" customWidth="1"/>
    <col min="14078" max="14078" width="15.7109375" style="187" customWidth="1"/>
    <col min="14079" max="14316" width="9.140625" style="187"/>
    <col min="14317" max="14317" width="10.140625" style="187" customWidth="1"/>
    <col min="14318" max="14318" width="43.85546875" style="187" customWidth="1"/>
    <col min="14319" max="14322" width="12.28515625" style="187" customWidth="1"/>
    <col min="14323" max="14324" width="15.28515625" style="187" customWidth="1"/>
    <col min="14325" max="14326" width="15.140625" style="187" customWidth="1"/>
    <col min="14327" max="14329" width="15.28515625" style="187" customWidth="1"/>
    <col min="14330" max="14330" width="16.140625" style="187" customWidth="1"/>
    <col min="14331" max="14331" width="13.42578125" style="187" customWidth="1"/>
    <col min="14332" max="14332" width="15.28515625" style="187" customWidth="1"/>
    <col min="14333" max="14333" width="13.7109375" style="187" customWidth="1"/>
    <col min="14334" max="14334" width="15.7109375" style="187" customWidth="1"/>
    <col min="14335" max="14572" width="9.140625" style="187"/>
    <col min="14573" max="14573" width="10.140625" style="187" customWidth="1"/>
    <col min="14574" max="14574" width="43.85546875" style="187" customWidth="1"/>
    <col min="14575" max="14578" width="12.28515625" style="187" customWidth="1"/>
    <col min="14579" max="14580" width="15.28515625" style="187" customWidth="1"/>
    <col min="14581" max="14582" width="15.140625" style="187" customWidth="1"/>
    <col min="14583" max="14585" width="15.28515625" style="187" customWidth="1"/>
    <col min="14586" max="14586" width="16.140625" style="187" customWidth="1"/>
    <col min="14587" max="14587" width="13.42578125" style="187" customWidth="1"/>
    <col min="14588" max="14588" width="15.28515625" style="187" customWidth="1"/>
    <col min="14589" max="14589" width="13.7109375" style="187" customWidth="1"/>
    <col min="14590" max="14590" width="15.7109375" style="187" customWidth="1"/>
    <col min="14591" max="14828" width="9.140625" style="187"/>
    <col min="14829" max="14829" width="10.140625" style="187" customWidth="1"/>
    <col min="14830" max="14830" width="43.85546875" style="187" customWidth="1"/>
    <col min="14831" max="14834" width="12.28515625" style="187" customWidth="1"/>
    <col min="14835" max="14836" width="15.28515625" style="187" customWidth="1"/>
    <col min="14837" max="14838" width="15.140625" style="187" customWidth="1"/>
    <col min="14839" max="14841" width="15.28515625" style="187" customWidth="1"/>
    <col min="14842" max="14842" width="16.140625" style="187" customWidth="1"/>
    <col min="14843" max="14843" width="13.42578125" style="187" customWidth="1"/>
    <col min="14844" max="14844" width="15.28515625" style="187" customWidth="1"/>
    <col min="14845" max="14845" width="13.7109375" style="187" customWidth="1"/>
    <col min="14846" max="14846" width="15.7109375" style="187" customWidth="1"/>
    <col min="14847" max="15084" width="9.140625" style="187"/>
    <col min="15085" max="15085" width="10.140625" style="187" customWidth="1"/>
    <col min="15086" max="15086" width="43.85546875" style="187" customWidth="1"/>
    <col min="15087" max="15090" width="12.28515625" style="187" customWidth="1"/>
    <col min="15091" max="15092" width="15.28515625" style="187" customWidth="1"/>
    <col min="15093" max="15094" width="15.140625" style="187" customWidth="1"/>
    <col min="15095" max="15097" width="15.28515625" style="187" customWidth="1"/>
    <col min="15098" max="15098" width="16.140625" style="187" customWidth="1"/>
    <col min="15099" max="15099" width="13.42578125" style="187" customWidth="1"/>
    <col min="15100" max="15100" width="15.28515625" style="187" customWidth="1"/>
    <col min="15101" max="15101" width="13.7109375" style="187" customWidth="1"/>
    <col min="15102" max="15102" width="15.7109375" style="187" customWidth="1"/>
    <col min="15103" max="15340" width="9.140625" style="187"/>
    <col min="15341" max="15341" width="10.140625" style="187" customWidth="1"/>
    <col min="15342" max="15342" width="43.85546875" style="187" customWidth="1"/>
    <col min="15343" max="15346" width="12.28515625" style="187" customWidth="1"/>
    <col min="15347" max="15348" width="15.28515625" style="187" customWidth="1"/>
    <col min="15349" max="15350" width="15.140625" style="187" customWidth="1"/>
    <col min="15351" max="15353" width="15.28515625" style="187" customWidth="1"/>
    <col min="15354" max="15354" width="16.140625" style="187" customWidth="1"/>
    <col min="15355" max="15355" width="13.42578125" style="187" customWidth="1"/>
    <col min="15356" max="15356" width="15.28515625" style="187" customWidth="1"/>
    <col min="15357" max="15357" width="13.7109375" style="187" customWidth="1"/>
    <col min="15358" max="15358" width="15.7109375" style="187" customWidth="1"/>
    <col min="15359" max="15596" width="9.140625" style="187"/>
    <col min="15597" max="15597" width="10.140625" style="187" customWidth="1"/>
    <col min="15598" max="15598" width="43.85546875" style="187" customWidth="1"/>
    <col min="15599" max="15602" width="12.28515625" style="187" customWidth="1"/>
    <col min="15603" max="15604" width="15.28515625" style="187" customWidth="1"/>
    <col min="15605" max="15606" width="15.140625" style="187" customWidth="1"/>
    <col min="15607" max="15609" width="15.28515625" style="187" customWidth="1"/>
    <col min="15610" max="15610" width="16.140625" style="187" customWidth="1"/>
    <col min="15611" max="15611" width="13.42578125" style="187" customWidth="1"/>
    <col min="15612" max="15612" width="15.28515625" style="187" customWidth="1"/>
    <col min="15613" max="15613" width="13.7109375" style="187" customWidth="1"/>
    <col min="15614" max="15614" width="15.7109375" style="187" customWidth="1"/>
    <col min="15615" max="15852" width="9.140625" style="187"/>
    <col min="15853" max="15853" width="10.140625" style="187" customWidth="1"/>
    <col min="15854" max="15854" width="43.85546875" style="187" customWidth="1"/>
    <col min="15855" max="15858" width="12.28515625" style="187" customWidth="1"/>
    <col min="15859" max="15860" width="15.28515625" style="187" customWidth="1"/>
    <col min="15861" max="15862" width="15.140625" style="187" customWidth="1"/>
    <col min="15863" max="15865" width="15.28515625" style="187" customWidth="1"/>
    <col min="15866" max="15866" width="16.140625" style="187" customWidth="1"/>
    <col min="15867" max="15867" width="13.42578125" style="187" customWidth="1"/>
    <col min="15868" max="15868" width="15.28515625" style="187" customWidth="1"/>
    <col min="15869" max="15869" width="13.7109375" style="187" customWidth="1"/>
    <col min="15870" max="15870" width="15.7109375" style="187" customWidth="1"/>
    <col min="15871" max="16108" width="9.140625" style="187"/>
    <col min="16109" max="16109" width="10.140625" style="187" customWidth="1"/>
    <col min="16110" max="16110" width="43.85546875" style="187" customWidth="1"/>
    <col min="16111" max="16114" width="12.28515625" style="187" customWidth="1"/>
    <col min="16115" max="16116" width="15.28515625" style="187" customWidth="1"/>
    <col min="16117" max="16118" width="15.140625" style="187" customWidth="1"/>
    <col min="16119" max="16121" width="15.28515625" style="187" customWidth="1"/>
    <col min="16122" max="16122" width="16.140625" style="187" customWidth="1"/>
    <col min="16123" max="16123" width="13.42578125" style="187" customWidth="1"/>
    <col min="16124" max="16124" width="15.28515625" style="187" customWidth="1"/>
    <col min="16125" max="16125" width="13.7109375" style="187" customWidth="1"/>
    <col min="16126" max="16126" width="15.7109375" style="187" customWidth="1"/>
    <col min="16127" max="16384" width="9.140625" style="187"/>
  </cols>
  <sheetData>
    <row r="1" spans="1:18" s="3" customFormat="1" ht="15.75" customHeight="1" x14ac:dyDescent="0.2">
      <c r="D1" s="117"/>
      <c r="E1" s="147"/>
      <c r="H1" s="3" t="str">
        <f>Ф20!N1</f>
        <v>Приложение № 20</v>
      </c>
      <c r="J1" s="4"/>
    </row>
    <row r="2" spans="1:18" s="3" customFormat="1" ht="24" customHeight="1" x14ac:dyDescent="0.2">
      <c r="D2" s="117"/>
      <c r="E2" s="147"/>
      <c r="G2" s="173"/>
      <c r="H2" s="266" t="str">
        <f>Ф20!M2</f>
        <v>к приказу Минэнерго России
от 25 апреля 2018 г. № 320</v>
      </c>
      <c r="I2" s="337"/>
      <c r="J2" s="337"/>
    </row>
    <row r="3" spans="1:18" s="1" customFormat="1" ht="14.25" customHeight="1" x14ac:dyDescent="0.25">
      <c r="D3" s="120"/>
      <c r="E3" s="319"/>
      <c r="H3" s="174"/>
    </row>
    <row r="4" spans="1:18" s="1" customFormat="1" ht="29.25" customHeight="1" x14ac:dyDescent="0.25">
      <c r="D4" s="120"/>
      <c r="E4" s="319"/>
      <c r="G4" s="265"/>
      <c r="H4" s="176" t="s">
        <v>1164</v>
      </c>
      <c r="I4" s="524"/>
      <c r="J4" s="524"/>
    </row>
    <row r="5" spans="1:18" s="1" customFormat="1" ht="17.25" customHeight="1" x14ac:dyDescent="0.25">
      <c r="D5" s="120"/>
      <c r="E5" s="319"/>
      <c r="G5" s="24"/>
      <c r="H5" s="1" t="s">
        <v>1163</v>
      </c>
      <c r="I5" s="342"/>
      <c r="J5" s="342"/>
    </row>
    <row r="6" spans="1:18" s="1" customFormat="1" ht="14.25" customHeight="1" x14ac:dyDescent="0.25">
      <c r="D6" s="120"/>
      <c r="E6" s="319"/>
      <c r="G6" s="172" t="s">
        <v>852</v>
      </c>
      <c r="J6" s="45"/>
      <c r="K6" s="45"/>
      <c r="L6" s="45"/>
      <c r="N6" s="97"/>
      <c r="O6" s="97"/>
      <c r="P6" s="97"/>
      <c r="Q6" s="97"/>
      <c r="R6" s="97"/>
    </row>
    <row r="7" spans="1:18" s="1" customFormat="1" ht="14.25" customHeight="1" x14ac:dyDescent="0.25">
      <c r="D7" s="120"/>
      <c r="E7" s="319"/>
      <c r="J7" s="76"/>
      <c r="K7" s="76"/>
      <c r="L7" s="76"/>
      <c r="M7" s="175"/>
      <c r="N7" s="175"/>
      <c r="O7" s="175"/>
      <c r="P7" s="175"/>
      <c r="Q7" s="175"/>
      <c r="R7" s="175"/>
    </row>
    <row r="8" spans="1:18" s="1" customFormat="1" ht="14.25" customHeight="1" x14ac:dyDescent="0.25">
      <c r="D8" s="120"/>
      <c r="E8" s="319"/>
      <c r="G8" s="41" t="s">
        <v>853</v>
      </c>
      <c r="J8" s="45"/>
      <c r="L8" s="45"/>
      <c r="M8" s="175"/>
      <c r="N8" s="175"/>
      <c r="O8" s="175"/>
      <c r="P8" s="45"/>
      <c r="Q8" s="175"/>
      <c r="R8" s="175"/>
    </row>
    <row r="9" spans="1:18" s="1" customFormat="1" ht="14.25" customHeight="1" x14ac:dyDescent="0.25">
      <c r="D9" s="120"/>
      <c r="E9" s="319"/>
    </row>
    <row r="10" spans="1:18" s="1" customFormat="1" x14ac:dyDescent="0.25">
      <c r="A10" s="338" t="s">
        <v>539</v>
      </c>
      <c r="B10" s="338"/>
      <c r="C10" s="338"/>
      <c r="D10" s="338"/>
      <c r="E10" s="338"/>
      <c r="F10" s="338"/>
      <c r="G10" s="338"/>
      <c r="H10" s="338"/>
      <c r="I10" s="264"/>
      <c r="J10" s="264"/>
      <c r="K10" s="264"/>
    </row>
    <row r="11" spans="1:18" s="1" customFormat="1" ht="14.25" customHeight="1" x14ac:dyDescent="0.25">
      <c r="D11" s="120"/>
      <c r="E11" s="120"/>
      <c r="F11" s="174"/>
    </row>
    <row r="12" spans="1:18" s="7" customFormat="1" ht="15" customHeight="1" x14ac:dyDescent="0.25">
      <c r="A12" s="7" t="s">
        <v>12</v>
      </c>
      <c r="D12" s="608" t="str">
        <f>Ф10!G11</f>
        <v>Акционерное общество "Спасскэлектросеть"</v>
      </c>
      <c r="E12" s="608"/>
      <c r="F12" s="608"/>
      <c r="G12" s="608"/>
      <c r="H12" s="608"/>
      <c r="I12" s="608"/>
      <c r="J12" s="608"/>
      <c r="K12" s="608"/>
    </row>
    <row r="13" spans="1:18" s="2" customFormat="1" ht="11.25" x14ac:dyDescent="0.2">
      <c r="D13" s="583" t="s">
        <v>4</v>
      </c>
      <c r="E13" s="583"/>
      <c r="F13" s="255"/>
      <c r="G13" s="255"/>
      <c r="H13" s="255"/>
      <c r="I13" s="256"/>
      <c r="J13" s="256"/>
      <c r="K13" s="256"/>
    </row>
    <row r="14" spans="1:18" s="1" customFormat="1" ht="3.95" customHeight="1" x14ac:dyDescent="0.25">
      <c r="D14" s="120"/>
      <c r="E14" s="120"/>
      <c r="F14" s="257"/>
      <c r="G14" s="254"/>
      <c r="H14" s="254"/>
    </row>
    <row r="15" spans="1:18" s="7" customFormat="1" ht="15" x14ac:dyDescent="0.25">
      <c r="D15" s="331" t="s">
        <v>13</v>
      </c>
      <c r="E15" s="608" t="s">
        <v>850</v>
      </c>
      <c r="F15" s="608"/>
      <c r="G15" s="608"/>
      <c r="H15" s="608"/>
    </row>
    <row r="16" spans="1:18" s="1" customFormat="1" ht="3.95" customHeight="1" x14ac:dyDescent="0.25">
      <c r="D16" s="120"/>
      <c r="E16" s="120"/>
      <c r="F16" s="174"/>
    </row>
    <row r="17" spans="1:71" s="7" customFormat="1" ht="15" x14ac:dyDescent="0.25">
      <c r="A17" s="582" t="s">
        <v>1178</v>
      </c>
      <c r="B17" s="582"/>
      <c r="C17" s="582"/>
      <c r="D17" s="582"/>
      <c r="E17" s="582"/>
      <c r="F17" s="582"/>
      <c r="G17" s="582"/>
      <c r="H17" s="582"/>
    </row>
    <row r="18" spans="1:71" s="1" customFormat="1" ht="14.25" customHeight="1" x14ac:dyDescent="0.25">
      <c r="D18" s="120"/>
      <c r="E18" s="120"/>
      <c r="F18" s="174"/>
      <c r="H18" s="254"/>
    </row>
    <row r="19" spans="1:71" s="7" customFormat="1" ht="39" customHeight="1" x14ac:dyDescent="0.25">
      <c r="A19" s="581" t="s">
        <v>1175</v>
      </c>
      <c r="B19" s="581"/>
      <c r="C19" s="581"/>
      <c r="D19" s="581"/>
      <c r="E19" s="581"/>
      <c r="F19" s="581"/>
      <c r="G19" s="581"/>
      <c r="H19" s="581"/>
      <c r="I19" s="263"/>
      <c r="J19" s="263"/>
      <c r="K19" s="263"/>
    </row>
    <row r="20" spans="1:71" s="2" customFormat="1" ht="11.25" customHeight="1" x14ac:dyDescent="0.2">
      <c r="A20" s="647" t="s">
        <v>6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</row>
    <row r="21" spans="1:71" s="1" customFormat="1" ht="14.25" customHeight="1" x14ac:dyDescent="0.25">
      <c r="A21" s="254"/>
      <c r="B21" s="254"/>
      <c r="C21" s="254"/>
      <c r="D21" s="332"/>
      <c r="E21" s="332"/>
      <c r="F21" s="257"/>
      <c r="G21" s="254"/>
      <c r="H21" s="254"/>
      <c r="I21" s="254"/>
      <c r="J21" s="254"/>
      <c r="K21" s="254"/>
    </row>
    <row r="22" spans="1:71" s="7" customFormat="1" ht="15" x14ac:dyDescent="0.25">
      <c r="A22" s="648" t="s">
        <v>15</v>
      </c>
      <c r="B22" s="648"/>
      <c r="C22" s="648"/>
      <c r="D22" s="648"/>
      <c r="E22" s="648"/>
      <c r="F22" s="648"/>
      <c r="G22" s="648"/>
      <c r="H22" s="648"/>
      <c r="I22" s="648"/>
      <c r="J22" s="648"/>
      <c r="K22" s="648"/>
    </row>
    <row r="23" spans="1:71" s="186" customFormat="1" ht="10.5" customHeight="1" x14ac:dyDescent="0.3">
      <c r="A23" s="189"/>
      <c r="B23" s="189"/>
      <c r="C23" s="189"/>
      <c r="D23" s="189"/>
      <c r="E23" s="189"/>
      <c r="F23" s="258"/>
      <c r="G23" s="258"/>
      <c r="H23" s="258"/>
      <c r="I23" s="258"/>
      <c r="J23" s="258"/>
      <c r="K23" s="25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</row>
    <row r="24" spans="1:71" s="190" customFormat="1" ht="55.5" customHeight="1" x14ac:dyDescent="0.2">
      <c r="A24" s="654" t="s">
        <v>7</v>
      </c>
      <c r="B24" s="655" t="s">
        <v>8</v>
      </c>
      <c r="C24" s="655" t="s">
        <v>9</v>
      </c>
      <c r="D24" s="646" t="s">
        <v>867</v>
      </c>
      <c r="E24" s="646"/>
      <c r="F24" s="593" t="s">
        <v>540</v>
      </c>
      <c r="G24" s="593"/>
      <c r="H24" s="653" t="s">
        <v>541</v>
      </c>
      <c r="L24" s="261"/>
    </row>
    <row r="25" spans="1:71" s="190" customFormat="1" ht="78" customHeight="1" x14ac:dyDescent="0.2">
      <c r="A25" s="654"/>
      <c r="B25" s="655"/>
      <c r="C25" s="655"/>
      <c r="D25" s="328" t="s">
        <v>1161</v>
      </c>
      <c r="E25" s="328" t="s">
        <v>1162</v>
      </c>
      <c r="F25" s="191" t="s">
        <v>10</v>
      </c>
      <c r="G25" s="191" t="s">
        <v>11</v>
      </c>
      <c r="H25" s="653"/>
    </row>
    <row r="26" spans="1:71" s="190" customFormat="1" ht="13.5" thickBot="1" x14ac:dyDescent="0.25">
      <c r="A26" s="259">
        <v>1</v>
      </c>
      <c r="B26" s="260">
        <v>2</v>
      </c>
      <c r="C26" s="225">
        <v>3</v>
      </c>
      <c r="D26" s="225">
        <v>4</v>
      </c>
      <c r="E26" s="225"/>
      <c r="F26" s="225">
        <v>6</v>
      </c>
      <c r="G26" s="225">
        <v>7</v>
      </c>
      <c r="H26" s="225">
        <v>8</v>
      </c>
    </row>
    <row r="27" spans="1:71" s="186" customFormat="1" ht="18" thickBot="1" x14ac:dyDescent="0.3">
      <c r="A27" s="195" t="s">
        <v>15</v>
      </c>
      <c r="H27" s="195"/>
    </row>
    <row r="28" spans="1:71" s="186" customFormat="1" ht="16.5" thickBot="1" x14ac:dyDescent="0.3">
      <c r="A28" s="594" t="s">
        <v>16</v>
      </c>
      <c r="B28" s="595"/>
      <c r="C28" s="595"/>
      <c r="D28" s="595"/>
      <c r="E28" s="596"/>
      <c r="F28" s="596"/>
      <c r="G28" s="595"/>
      <c r="H28" s="223"/>
    </row>
    <row r="29" spans="1:71" s="186" customFormat="1" x14ac:dyDescent="0.25">
      <c r="A29" s="604" t="s">
        <v>882</v>
      </c>
      <c r="B29" s="591" t="s">
        <v>883</v>
      </c>
      <c r="C29" s="196" t="s">
        <v>884</v>
      </c>
      <c r="D29" s="632">
        <f>D31+D39+D41+D43+D45+D47+D49+D51+D57</f>
        <v>231.41117000000003</v>
      </c>
      <c r="E29" s="632">
        <f>E31+E39+E41+E43+E45+E47+E49+E51+E57</f>
        <v>234.96202110999999</v>
      </c>
      <c r="F29" s="585">
        <f>E29-D29</f>
        <v>3.550851109999968</v>
      </c>
      <c r="G29" s="587">
        <f>E29/D29</f>
        <v>1.0153443375702218</v>
      </c>
      <c r="H29" s="579" t="s">
        <v>844</v>
      </c>
    </row>
    <row r="30" spans="1:71" s="186" customFormat="1" ht="16.5" thickBot="1" x14ac:dyDescent="0.3">
      <c r="A30" s="605"/>
      <c r="B30" s="592"/>
      <c r="C30" s="197" t="s">
        <v>885</v>
      </c>
      <c r="D30" s="633"/>
      <c r="E30" s="633"/>
      <c r="F30" s="586"/>
      <c r="G30" s="588"/>
      <c r="H30" s="580"/>
    </row>
    <row r="31" spans="1:71" s="186" customFormat="1" x14ac:dyDescent="0.25">
      <c r="A31" s="589" t="s">
        <v>886</v>
      </c>
      <c r="B31" s="591" t="s">
        <v>21</v>
      </c>
      <c r="C31" s="196" t="s">
        <v>884</v>
      </c>
      <c r="D31" s="632">
        <f>D33+D35+D37</f>
        <v>0</v>
      </c>
      <c r="E31" s="632">
        <f>E33+E35+E37</f>
        <v>0</v>
      </c>
      <c r="F31" s="585">
        <f t="shared" ref="F31" si="0">E31-D31</f>
        <v>0</v>
      </c>
      <c r="G31" s="587">
        <v>0</v>
      </c>
      <c r="H31" s="579" t="s">
        <v>844</v>
      </c>
      <c r="N31" s="262"/>
    </row>
    <row r="32" spans="1:71" s="186" customFormat="1" ht="16.5" thickBot="1" x14ac:dyDescent="0.3">
      <c r="A32" s="590"/>
      <c r="B32" s="592"/>
      <c r="C32" s="197" t="s">
        <v>885</v>
      </c>
      <c r="D32" s="633"/>
      <c r="E32" s="633"/>
      <c r="F32" s="586"/>
      <c r="G32" s="588"/>
      <c r="H32" s="580"/>
    </row>
    <row r="33" spans="1:14" s="186" customFormat="1" x14ac:dyDescent="0.25">
      <c r="A33" s="652" t="str">
        <f>Ф20!A29</f>
        <v>1.1.1</v>
      </c>
      <c r="B33" s="591" t="s">
        <v>23</v>
      </c>
      <c r="C33" s="196" t="s">
        <v>884</v>
      </c>
      <c r="D33" s="634">
        <v>0</v>
      </c>
      <c r="E33" s="634">
        <v>0</v>
      </c>
      <c r="F33" s="585">
        <f t="shared" ref="F33" si="1">E33-D33</f>
        <v>0</v>
      </c>
      <c r="G33" s="587">
        <v>0</v>
      </c>
      <c r="H33" s="579" t="s">
        <v>844</v>
      </c>
      <c r="N33" s="262"/>
    </row>
    <row r="34" spans="1:14" s="186" customFormat="1" ht="16.5" thickBot="1" x14ac:dyDescent="0.3">
      <c r="A34" s="651"/>
      <c r="B34" s="592"/>
      <c r="C34" s="197" t="s">
        <v>885</v>
      </c>
      <c r="D34" s="635"/>
      <c r="E34" s="635"/>
      <c r="F34" s="586"/>
      <c r="G34" s="588"/>
      <c r="H34" s="580"/>
      <c r="N34" s="262"/>
    </row>
    <row r="35" spans="1:14" s="186" customFormat="1" x14ac:dyDescent="0.25">
      <c r="A35" s="649" t="str">
        <f>Ф20!A31</f>
        <v>1.1.3</v>
      </c>
      <c r="B35" s="591" t="s">
        <v>25</v>
      </c>
      <c r="C35" s="196" t="s">
        <v>884</v>
      </c>
      <c r="D35" s="634">
        <v>0</v>
      </c>
      <c r="E35" s="634">
        <v>0</v>
      </c>
      <c r="F35" s="585">
        <f t="shared" ref="F35" si="2">E35-D35</f>
        <v>0</v>
      </c>
      <c r="G35" s="587">
        <v>0</v>
      </c>
      <c r="H35" s="579" t="s">
        <v>844</v>
      </c>
    </row>
    <row r="36" spans="1:14" s="186" customFormat="1" ht="16.5" thickBot="1" x14ac:dyDescent="0.3">
      <c r="A36" s="651"/>
      <c r="B36" s="592"/>
      <c r="C36" s="197" t="s">
        <v>885</v>
      </c>
      <c r="D36" s="635"/>
      <c r="E36" s="635"/>
      <c r="F36" s="586"/>
      <c r="G36" s="588"/>
      <c r="H36" s="580"/>
    </row>
    <row r="37" spans="1:14" s="186" customFormat="1" x14ac:dyDescent="0.25">
      <c r="A37" s="649" t="str">
        <f>Ф20!A33</f>
        <v>1.3</v>
      </c>
      <c r="B37" s="591" t="s">
        <v>27</v>
      </c>
      <c r="C37" s="196" t="s">
        <v>884</v>
      </c>
      <c r="D37" s="634">
        <v>0</v>
      </c>
      <c r="E37" s="634">
        <v>0</v>
      </c>
      <c r="F37" s="585">
        <f t="shared" ref="F37" si="3">E37-D37</f>
        <v>0</v>
      </c>
      <c r="G37" s="587">
        <v>0</v>
      </c>
      <c r="H37" s="579" t="s">
        <v>844</v>
      </c>
    </row>
    <row r="38" spans="1:14" s="186" customFormat="1" ht="16.5" thickBot="1" x14ac:dyDescent="0.3">
      <c r="A38" s="650"/>
      <c r="B38" s="592"/>
      <c r="C38" s="197" t="s">
        <v>885</v>
      </c>
      <c r="D38" s="635"/>
      <c r="E38" s="635"/>
      <c r="F38" s="586"/>
      <c r="G38" s="588"/>
      <c r="H38" s="580"/>
    </row>
    <row r="39" spans="1:14" s="186" customFormat="1" x14ac:dyDescent="0.25">
      <c r="A39" s="589" t="s">
        <v>887</v>
      </c>
      <c r="B39" s="591" t="s">
        <v>29</v>
      </c>
      <c r="C39" s="196" t="s">
        <v>884</v>
      </c>
      <c r="D39" s="634">
        <v>0</v>
      </c>
      <c r="E39" s="634">
        <v>0</v>
      </c>
      <c r="F39" s="585">
        <f t="shared" ref="F39" si="4">E39-D39</f>
        <v>0</v>
      </c>
      <c r="G39" s="587">
        <v>0</v>
      </c>
      <c r="H39" s="579" t="s">
        <v>844</v>
      </c>
    </row>
    <row r="40" spans="1:14" s="186" customFormat="1" ht="16.5" thickBot="1" x14ac:dyDescent="0.3">
      <c r="A40" s="590"/>
      <c r="B40" s="592"/>
      <c r="C40" s="197" t="s">
        <v>885</v>
      </c>
      <c r="D40" s="635"/>
      <c r="E40" s="635"/>
      <c r="F40" s="586"/>
      <c r="G40" s="588"/>
      <c r="H40" s="580"/>
    </row>
    <row r="41" spans="1:14" s="186" customFormat="1" x14ac:dyDescent="0.25">
      <c r="A41" s="589" t="s">
        <v>888</v>
      </c>
      <c r="B41" s="591" t="s">
        <v>31</v>
      </c>
      <c r="C41" s="196" t="s">
        <v>884</v>
      </c>
      <c r="D41" s="634">
        <f>180.95177+50.4594</f>
        <v>231.41117000000003</v>
      </c>
      <c r="E41" s="634">
        <f>180.9517678+54.01025331</f>
        <v>234.96202110999999</v>
      </c>
      <c r="F41" s="585">
        <f t="shared" ref="F41" si="5">E41-D41</f>
        <v>3.550851109999968</v>
      </c>
      <c r="G41" s="587">
        <f t="shared" ref="G41" si="6">E41/D41</f>
        <v>1.0153443375702218</v>
      </c>
      <c r="H41" s="579" t="s">
        <v>844</v>
      </c>
    </row>
    <row r="42" spans="1:14" s="186" customFormat="1" ht="16.5" thickBot="1" x14ac:dyDescent="0.3">
      <c r="A42" s="590"/>
      <c r="B42" s="592"/>
      <c r="C42" s="197" t="s">
        <v>885</v>
      </c>
      <c r="D42" s="635"/>
      <c r="E42" s="635"/>
      <c r="F42" s="586"/>
      <c r="G42" s="588"/>
      <c r="H42" s="580"/>
    </row>
    <row r="43" spans="1:14" s="186" customFormat="1" x14ac:dyDescent="0.25">
      <c r="A43" s="589" t="s">
        <v>889</v>
      </c>
      <c r="B43" s="591" t="s">
        <v>33</v>
      </c>
      <c r="C43" s="196" t="s">
        <v>884</v>
      </c>
      <c r="D43" s="634">
        <v>0</v>
      </c>
      <c r="E43" s="636">
        <v>0</v>
      </c>
      <c r="F43" s="585">
        <f t="shared" ref="F43" si="7">E43-D43</f>
        <v>0</v>
      </c>
      <c r="G43" s="587">
        <v>0</v>
      </c>
      <c r="H43" s="579" t="s">
        <v>844</v>
      </c>
    </row>
    <row r="44" spans="1:14" s="186" customFormat="1" ht="16.5" thickBot="1" x14ac:dyDescent="0.3">
      <c r="A44" s="590"/>
      <c r="B44" s="592"/>
      <c r="C44" s="197" t="s">
        <v>885</v>
      </c>
      <c r="D44" s="635"/>
      <c r="E44" s="637"/>
      <c r="F44" s="586"/>
      <c r="G44" s="588"/>
      <c r="H44" s="580"/>
    </row>
    <row r="45" spans="1:14" s="186" customFormat="1" x14ac:dyDescent="0.25">
      <c r="A45" s="589" t="s">
        <v>890</v>
      </c>
      <c r="B45" s="591" t="s">
        <v>35</v>
      </c>
      <c r="C45" s="196" t="s">
        <v>884</v>
      </c>
      <c r="D45" s="634">
        <v>0</v>
      </c>
      <c r="E45" s="636">
        <v>0</v>
      </c>
      <c r="F45" s="585">
        <f t="shared" ref="F45" si="8">E45-D45</f>
        <v>0</v>
      </c>
      <c r="G45" s="587">
        <v>0</v>
      </c>
      <c r="H45" s="579" t="s">
        <v>844</v>
      </c>
    </row>
    <row r="46" spans="1:14" s="186" customFormat="1" ht="16.5" thickBot="1" x14ac:dyDescent="0.3">
      <c r="A46" s="590"/>
      <c r="B46" s="592"/>
      <c r="C46" s="197" t="s">
        <v>885</v>
      </c>
      <c r="D46" s="635"/>
      <c r="E46" s="637"/>
      <c r="F46" s="586"/>
      <c r="G46" s="588"/>
      <c r="H46" s="580"/>
    </row>
    <row r="47" spans="1:14" s="186" customFormat="1" x14ac:dyDescent="0.25">
      <c r="A47" s="589" t="s">
        <v>891</v>
      </c>
      <c r="B47" s="591" t="s">
        <v>37</v>
      </c>
      <c r="C47" s="196" t="s">
        <v>884</v>
      </c>
      <c r="D47" s="634">
        <v>0</v>
      </c>
      <c r="E47" s="636">
        <v>0</v>
      </c>
      <c r="F47" s="585">
        <f t="shared" ref="F47" si="9">E47-D47</f>
        <v>0</v>
      </c>
      <c r="G47" s="587">
        <v>0</v>
      </c>
      <c r="H47" s="579" t="s">
        <v>844</v>
      </c>
    </row>
    <row r="48" spans="1:14" s="186" customFormat="1" ht="16.5" thickBot="1" x14ac:dyDescent="0.3">
      <c r="A48" s="590"/>
      <c r="B48" s="592"/>
      <c r="C48" s="197" t="s">
        <v>885</v>
      </c>
      <c r="D48" s="635"/>
      <c r="E48" s="637"/>
      <c r="F48" s="586"/>
      <c r="G48" s="588"/>
      <c r="H48" s="580"/>
    </row>
    <row r="49" spans="1:8" s="186" customFormat="1" x14ac:dyDescent="0.25">
      <c r="A49" s="589" t="s">
        <v>892</v>
      </c>
      <c r="B49" s="591" t="s">
        <v>39</v>
      </c>
      <c r="C49" s="196" t="s">
        <v>884</v>
      </c>
      <c r="D49" s="634">
        <v>0</v>
      </c>
      <c r="E49" s="636">
        <v>0</v>
      </c>
      <c r="F49" s="585">
        <f t="shared" ref="F49" si="10">E49-D49</f>
        <v>0</v>
      </c>
      <c r="G49" s="587">
        <v>0</v>
      </c>
      <c r="H49" s="579" t="s">
        <v>844</v>
      </c>
    </row>
    <row r="50" spans="1:8" s="186" customFormat="1" ht="16.5" thickBot="1" x14ac:dyDescent="0.3">
      <c r="A50" s="590"/>
      <c r="B50" s="592"/>
      <c r="C50" s="197" t="s">
        <v>885</v>
      </c>
      <c r="D50" s="635"/>
      <c r="E50" s="637"/>
      <c r="F50" s="586"/>
      <c r="G50" s="588"/>
      <c r="H50" s="580"/>
    </row>
    <row r="51" spans="1:8" s="186" customFormat="1" x14ac:dyDescent="0.25">
      <c r="A51" s="589" t="s">
        <v>893</v>
      </c>
      <c r="B51" s="591" t="s">
        <v>41</v>
      </c>
      <c r="C51" s="196" t="s">
        <v>884</v>
      </c>
      <c r="D51" s="634">
        <v>0</v>
      </c>
      <c r="E51" s="636">
        <v>0</v>
      </c>
      <c r="F51" s="585">
        <f t="shared" ref="F51" si="11">E51-D51</f>
        <v>0</v>
      </c>
      <c r="G51" s="587">
        <v>0</v>
      </c>
      <c r="H51" s="579" t="s">
        <v>844</v>
      </c>
    </row>
    <row r="52" spans="1:8" s="186" customFormat="1" ht="16.5" thickBot="1" x14ac:dyDescent="0.3">
      <c r="A52" s="590"/>
      <c r="B52" s="592"/>
      <c r="C52" s="197" t="s">
        <v>885</v>
      </c>
      <c r="D52" s="635"/>
      <c r="E52" s="637"/>
      <c r="F52" s="586"/>
      <c r="G52" s="588"/>
      <c r="H52" s="580"/>
    </row>
    <row r="53" spans="1:8" s="186" customFormat="1" x14ac:dyDescent="0.25">
      <c r="A53" s="656"/>
      <c r="B53" s="591" t="s">
        <v>43</v>
      </c>
      <c r="C53" s="196" t="s">
        <v>884</v>
      </c>
      <c r="D53" s="634">
        <v>0</v>
      </c>
      <c r="E53" s="636">
        <v>0</v>
      </c>
      <c r="F53" s="585">
        <f t="shared" ref="F53" si="12">E53-D53</f>
        <v>0</v>
      </c>
      <c r="G53" s="587">
        <v>0</v>
      </c>
      <c r="H53" s="579" t="s">
        <v>844</v>
      </c>
    </row>
    <row r="54" spans="1:8" s="186" customFormat="1" ht="16.5" thickBot="1" x14ac:dyDescent="0.3">
      <c r="A54" s="657"/>
      <c r="B54" s="592"/>
      <c r="C54" s="197" t="s">
        <v>885</v>
      </c>
      <c r="D54" s="635"/>
      <c r="E54" s="637"/>
      <c r="F54" s="586"/>
      <c r="G54" s="588"/>
      <c r="H54" s="580"/>
    </row>
    <row r="55" spans="1:8" s="186" customFormat="1" x14ac:dyDescent="0.25">
      <c r="A55" s="656"/>
      <c r="B55" s="591" t="s">
        <v>45</v>
      </c>
      <c r="C55" s="196" t="s">
        <v>884</v>
      </c>
      <c r="D55" s="634">
        <v>0</v>
      </c>
      <c r="E55" s="636">
        <v>0</v>
      </c>
      <c r="F55" s="585">
        <f t="shared" ref="F55" si="13">E55-D55</f>
        <v>0</v>
      </c>
      <c r="G55" s="587">
        <v>0</v>
      </c>
      <c r="H55" s="579" t="s">
        <v>844</v>
      </c>
    </row>
    <row r="56" spans="1:8" s="186" customFormat="1" ht="16.5" thickBot="1" x14ac:dyDescent="0.3">
      <c r="A56" s="657"/>
      <c r="B56" s="592"/>
      <c r="C56" s="197" t="s">
        <v>885</v>
      </c>
      <c r="D56" s="635"/>
      <c r="E56" s="637"/>
      <c r="F56" s="586"/>
      <c r="G56" s="588"/>
      <c r="H56" s="580"/>
    </row>
    <row r="57" spans="1:8" s="186" customFormat="1" x14ac:dyDescent="0.25">
      <c r="A57" s="589" t="s">
        <v>894</v>
      </c>
      <c r="B57" s="591" t="s">
        <v>47</v>
      </c>
      <c r="C57" s="196" t="s">
        <v>884</v>
      </c>
      <c r="D57" s="634">
        <v>0</v>
      </c>
      <c r="E57" s="636">
        <v>0</v>
      </c>
      <c r="F57" s="585">
        <f t="shared" ref="F57" si="14">E57-D57</f>
        <v>0</v>
      </c>
      <c r="G57" s="587">
        <v>0</v>
      </c>
      <c r="H57" s="579" t="s">
        <v>844</v>
      </c>
    </row>
    <row r="58" spans="1:8" s="186" customFormat="1" ht="16.5" thickBot="1" x14ac:dyDescent="0.3">
      <c r="A58" s="590"/>
      <c r="B58" s="592"/>
      <c r="C58" s="197" t="s">
        <v>885</v>
      </c>
      <c r="D58" s="635"/>
      <c r="E58" s="637"/>
      <c r="F58" s="586"/>
      <c r="G58" s="588"/>
      <c r="H58" s="584"/>
    </row>
    <row r="59" spans="1:8" s="186" customFormat="1" x14ac:dyDescent="0.25">
      <c r="A59" s="604" t="s">
        <v>48</v>
      </c>
      <c r="B59" s="591" t="s">
        <v>49</v>
      </c>
      <c r="C59" s="196" t="s">
        <v>884</v>
      </c>
      <c r="D59" s="634">
        <f>D61+D69+D71+D73+D75+D77+D79+D80+D86</f>
        <v>215.13701199999997</v>
      </c>
      <c r="E59" s="634">
        <f>E61+E69+E71+E73+E75+E77+E79+E80+E86</f>
        <v>213.12790000000001</v>
      </c>
      <c r="F59" s="585">
        <f t="shared" ref="F59" si="15">E59-D59</f>
        <v>-2.0091119999999592</v>
      </c>
      <c r="G59" s="587">
        <f t="shared" ref="G59" si="16">E59/D59</f>
        <v>0.99066124428650171</v>
      </c>
      <c r="H59" s="584" t="s">
        <v>844</v>
      </c>
    </row>
    <row r="60" spans="1:8" s="186" customFormat="1" ht="16.5" thickBot="1" x14ac:dyDescent="0.3">
      <c r="A60" s="605"/>
      <c r="B60" s="592"/>
      <c r="C60" s="197" t="s">
        <v>885</v>
      </c>
      <c r="D60" s="635"/>
      <c r="E60" s="635"/>
      <c r="F60" s="586"/>
      <c r="G60" s="588"/>
      <c r="H60" s="580"/>
    </row>
    <row r="61" spans="1:8" s="186" customFormat="1" x14ac:dyDescent="0.25">
      <c r="A61" s="589" t="s">
        <v>895</v>
      </c>
      <c r="B61" s="591" t="s">
        <v>21</v>
      </c>
      <c r="C61" s="196" t="s">
        <v>884</v>
      </c>
      <c r="D61" s="634">
        <v>0</v>
      </c>
      <c r="E61" s="636">
        <v>0</v>
      </c>
      <c r="F61" s="585">
        <f t="shared" ref="F61" si="17">E61-D61</f>
        <v>0</v>
      </c>
      <c r="G61" s="587">
        <v>0</v>
      </c>
      <c r="H61" s="579" t="s">
        <v>844</v>
      </c>
    </row>
    <row r="62" spans="1:8" s="186" customFormat="1" ht="16.5" thickBot="1" x14ac:dyDescent="0.3">
      <c r="A62" s="590"/>
      <c r="B62" s="592"/>
      <c r="C62" s="197" t="s">
        <v>885</v>
      </c>
      <c r="D62" s="635"/>
      <c r="E62" s="637"/>
      <c r="F62" s="586"/>
      <c r="G62" s="588"/>
      <c r="H62" s="580"/>
    </row>
    <row r="63" spans="1:8" s="186" customFormat="1" x14ac:dyDescent="0.25">
      <c r="A63" s="656"/>
      <c r="B63" s="591" t="s">
        <v>23</v>
      </c>
      <c r="C63" s="196" t="s">
        <v>884</v>
      </c>
      <c r="D63" s="634">
        <v>0</v>
      </c>
      <c r="E63" s="636">
        <v>0</v>
      </c>
      <c r="F63" s="585">
        <f t="shared" ref="F63" si="18">E63-D63</f>
        <v>0</v>
      </c>
      <c r="G63" s="587">
        <v>0</v>
      </c>
      <c r="H63" s="579" t="s">
        <v>844</v>
      </c>
    </row>
    <row r="64" spans="1:8" s="186" customFormat="1" ht="16.5" thickBot="1" x14ac:dyDescent="0.3">
      <c r="A64" s="657"/>
      <c r="B64" s="592"/>
      <c r="C64" s="197" t="s">
        <v>885</v>
      </c>
      <c r="D64" s="635"/>
      <c r="E64" s="637"/>
      <c r="F64" s="586"/>
      <c r="G64" s="588"/>
      <c r="H64" s="580"/>
    </row>
    <row r="65" spans="1:8" s="186" customFormat="1" x14ac:dyDescent="0.25">
      <c r="A65" s="656"/>
      <c r="B65" s="591" t="s">
        <v>25</v>
      </c>
      <c r="C65" s="196" t="s">
        <v>884</v>
      </c>
      <c r="D65" s="634">
        <v>0</v>
      </c>
      <c r="E65" s="638">
        <v>0</v>
      </c>
      <c r="F65" s="585">
        <f t="shared" ref="F65" si="19">E65-D65</f>
        <v>0</v>
      </c>
      <c r="G65" s="587">
        <v>0</v>
      </c>
      <c r="H65" s="579" t="s">
        <v>844</v>
      </c>
    </row>
    <row r="66" spans="1:8" s="186" customFormat="1" ht="16.5" thickBot="1" x14ac:dyDescent="0.3">
      <c r="A66" s="657"/>
      <c r="B66" s="592"/>
      <c r="C66" s="197" t="s">
        <v>885</v>
      </c>
      <c r="D66" s="635"/>
      <c r="E66" s="658"/>
      <c r="F66" s="586"/>
      <c r="G66" s="588"/>
      <c r="H66" s="580"/>
    </row>
    <row r="67" spans="1:8" s="186" customFormat="1" x14ac:dyDescent="0.25">
      <c r="A67" s="656"/>
      <c r="B67" s="591" t="s">
        <v>27</v>
      </c>
      <c r="C67" s="196" t="s">
        <v>884</v>
      </c>
      <c r="D67" s="634">
        <v>0</v>
      </c>
      <c r="E67" s="658">
        <v>0</v>
      </c>
      <c r="F67" s="585">
        <f t="shared" ref="F67" si="20">E67-D67</f>
        <v>0</v>
      </c>
      <c r="G67" s="587">
        <v>0</v>
      </c>
      <c r="H67" s="579" t="s">
        <v>844</v>
      </c>
    </row>
    <row r="68" spans="1:8" s="186" customFormat="1" ht="16.5" thickBot="1" x14ac:dyDescent="0.3">
      <c r="A68" s="657"/>
      <c r="B68" s="592"/>
      <c r="C68" s="197" t="s">
        <v>885</v>
      </c>
      <c r="D68" s="635"/>
      <c r="E68" s="637"/>
      <c r="F68" s="586"/>
      <c r="G68" s="588"/>
      <c r="H68" s="580"/>
    </row>
    <row r="69" spans="1:8" s="186" customFormat="1" x14ac:dyDescent="0.25">
      <c r="A69" s="589" t="s">
        <v>896</v>
      </c>
      <c r="B69" s="591" t="s">
        <v>29</v>
      </c>
      <c r="C69" s="196" t="s">
        <v>884</v>
      </c>
      <c r="D69" s="634">
        <v>0</v>
      </c>
      <c r="E69" s="636">
        <v>0</v>
      </c>
      <c r="F69" s="585">
        <f t="shared" ref="F69" si="21">E69-D69</f>
        <v>0</v>
      </c>
      <c r="G69" s="587">
        <v>0</v>
      </c>
      <c r="H69" s="579" t="s">
        <v>844</v>
      </c>
    </row>
    <row r="70" spans="1:8" s="186" customFormat="1" ht="16.5" thickBot="1" x14ac:dyDescent="0.3">
      <c r="A70" s="590"/>
      <c r="B70" s="592"/>
      <c r="C70" s="197" t="s">
        <v>885</v>
      </c>
      <c r="D70" s="635"/>
      <c r="E70" s="637"/>
      <c r="F70" s="586"/>
      <c r="G70" s="588"/>
      <c r="H70" s="580"/>
    </row>
    <row r="71" spans="1:8" s="186" customFormat="1" x14ac:dyDescent="0.25">
      <c r="A71" s="589" t="s">
        <v>897</v>
      </c>
      <c r="B71" s="591" t="s">
        <v>31</v>
      </c>
      <c r="C71" s="196" t="s">
        <v>884</v>
      </c>
      <c r="D71" s="634">
        <f t="shared" ref="D71:E71" si="22">D88+D106+D118+D120+D122+D128+D136-D75-D86</f>
        <v>215.13701199999997</v>
      </c>
      <c r="E71" s="634">
        <f t="shared" si="22"/>
        <v>213.12790000000001</v>
      </c>
      <c r="F71" s="585">
        <f t="shared" ref="F71" si="23">E71-D71</f>
        <v>-2.0091119999999592</v>
      </c>
      <c r="G71" s="587">
        <f t="shared" ref="G71" si="24">E71/D71</f>
        <v>0.99066124428650171</v>
      </c>
      <c r="H71" s="579" t="s">
        <v>844</v>
      </c>
    </row>
    <row r="72" spans="1:8" s="186" customFormat="1" ht="16.5" thickBot="1" x14ac:dyDescent="0.3">
      <c r="A72" s="590"/>
      <c r="B72" s="592"/>
      <c r="C72" s="197" t="s">
        <v>885</v>
      </c>
      <c r="D72" s="635"/>
      <c r="E72" s="635"/>
      <c r="F72" s="586"/>
      <c r="G72" s="588"/>
      <c r="H72" s="580"/>
    </row>
    <row r="73" spans="1:8" s="186" customFormat="1" x14ac:dyDescent="0.25">
      <c r="A73" s="589" t="s">
        <v>898</v>
      </c>
      <c r="B73" s="591" t="s">
        <v>33</v>
      </c>
      <c r="C73" s="196" t="s">
        <v>884</v>
      </c>
      <c r="D73" s="634">
        <v>0</v>
      </c>
      <c r="E73" s="636">
        <v>0</v>
      </c>
      <c r="F73" s="585">
        <f t="shared" ref="F73" si="25">E73-D73</f>
        <v>0</v>
      </c>
      <c r="G73" s="587">
        <v>0</v>
      </c>
      <c r="H73" s="579" t="s">
        <v>844</v>
      </c>
    </row>
    <row r="74" spans="1:8" s="186" customFormat="1" ht="16.5" thickBot="1" x14ac:dyDescent="0.3">
      <c r="A74" s="590"/>
      <c r="B74" s="592"/>
      <c r="C74" s="197" t="s">
        <v>885</v>
      </c>
      <c r="D74" s="635"/>
      <c r="E74" s="637"/>
      <c r="F74" s="586"/>
      <c r="G74" s="588"/>
      <c r="H74" s="580"/>
    </row>
    <row r="75" spans="1:8" s="186" customFormat="1" x14ac:dyDescent="0.25">
      <c r="A75" s="589" t="s">
        <v>899</v>
      </c>
      <c r="B75" s="591" t="s">
        <v>35</v>
      </c>
      <c r="C75" s="196" t="s">
        <v>884</v>
      </c>
      <c r="D75" s="634">
        <v>0</v>
      </c>
      <c r="E75" s="636">
        <v>0</v>
      </c>
      <c r="F75" s="585">
        <f t="shared" ref="F75" si="26">E75-D75</f>
        <v>0</v>
      </c>
      <c r="G75" s="587">
        <v>0</v>
      </c>
      <c r="H75" s="579" t="s">
        <v>844</v>
      </c>
    </row>
    <row r="76" spans="1:8" s="186" customFormat="1" ht="16.5" thickBot="1" x14ac:dyDescent="0.3">
      <c r="A76" s="590"/>
      <c r="B76" s="592"/>
      <c r="C76" s="197" t="s">
        <v>885</v>
      </c>
      <c r="D76" s="635"/>
      <c r="E76" s="637"/>
      <c r="F76" s="586"/>
      <c r="G76" s="588"/>
      <c r="H76" s="580"/>
    </row>
    <row r="77" spans="1:8" s="186" customFormat="1" x14ac:dyDescent="0.25">
      <c r="A77" s="589" t="s">
        <v>900</v>
      </c>
      <c r="B77" s="591" t="s">
        <v>37</v>
      </c>
      <c r="C77" s="196" t="s">
        <v>884</v>
      </c>
      <c r="D77" s="634">
        <v>0</v>
      </c>
      <c r="E77" s="636">
        <v>0</v>
      </c>
      <c r="F77" s="585">
        <f t="shared" ref="F77" si="27">E77-D77</f>
        <v>0</v>
      </c>
      <c r="G77" s="587">
        <v>0</v>
      </c>
      <c r="H77" s="579" t="s">
        <v>844</v>
      </c>
    </row>
    <row r="78" spans="1:8" s="186" customFormat="1" ht="16.5" thickBot="1" x14ac:dyDescent="0.3">
      <c r="A78" s="590"/>
      <c r="B78" s="592"/>
      <c r="C78" s="197" t="s">
        <v>885</v>
      </c>
      <c r="D78" s="641"/>
      <c r="E78" s="659"/>
      <c r="F78" s="586"/>
      <c r="G78" s="588"/>
      <c r="H78" s="584"/>
    </row>
    <row r="79" spans="1:8" s="186" customFormat="1" ht="32.25" thickBot="1" x14ac:dyDescent="0.3">
      <c r="A79" s="198" t="s">
        <v>901</v>
      </c>
      <c r="B79" s="199" t="s">
        <v>39</v>
      </c>
      <c r="C79" s="223" t="s">
        <v>902</v>
      </c>
      <c r="D79" s="268">
        <v>0</v>
      </c>
      <c r="E79" s="269">
        <v>0</v>
      </c>
      <c r="F79" s="269">
        <f>E79-D79</f>
        <v>0</v>
      </c>
      <c r="G79" s="270">
        <v>0</v>
      </c>
      <c r="H79" s="267" t="s">
        <v>844</v>
      </c>
    </row>
    <row r="80" spans="1:8" s="186" customFormat="1" x14ac:dyDescent="0.25">
      <c r="A80" s="589" t="s">
        <v>903</v>
      </c>
      <c r="B80" s="591" t="s">
        <v>41</v>
      </c>
      <c r="C80" s="229" t="s">
        <v>884</v>
      </c>
      <c r="D80" s="660">
        <v>0</v>
      </c>
      <c r="E80" s="638">
        <v>0</v>
      </c>
      <c r="F80" s="585">
        <f t="shared" ref="F80" si="28">E80-D80</f>
        <v>0</v>
      </c>
      <c r="G80" s="587">
        <v>0</v>
      </c>
      <c r="H80" s="599" t="s">
        <v>844</v>
      </c>
    </row>
    <row r="81" spans="1:8" s="186" customFormat="1" ht="16.5" thickBot="1" x14ac:dyDescent="0.3">
      <c r="A81" s="590"/>
      <c r="B81" s="592"/>
      <c r="C81" s="239" t="s">
        <v>885</v>
      </c>
      <c r="D81" s="624"/>
      <c r="E81" s="637"/>
      <c r="F81" s="586"/>
      <c r="G81" s="588"/>
      <c r="H81" s="598"/>
    </row>
    <row r="82" spans="1:8" s="186" customFormat="1" x14ac:dyDescent="0.25">
      <c r="A82" s="656"/>
      <c r="B82" s="591" t="s">
        <v>43</v>
      </c>
      <c r="C82" s="196" t="s">
        <v>884</v>
      </c>
      <c r="D82" s="641">
        <v>0</v>
      </c>
      <c r="E82" s="636">
        <v>0</v>
      </c>
      <c r="F82" s="585">
        <f t="shared" ref="F82" si="29">E82-D82</f>
        <v>0</v>
      </c>
      <c r="G82" s="587">
        <v>0</v>
      </c>
      <c r="H82" s="597" t="s">
        <v>844</v>
      </c>
    </row>
    <row r="83" spans="1:8" s="186" customFormat="1" ht="16.5" thickBot="1" x14ac:dyDescent="0.3">
      <c r="A83" s="657"/>
      <c r="B83" s="592"/>
      <c r="C83" s="197" t="s">
        <v>885</v>
      </c>
      <c r="D83" s="635"/>
      <c r="E83" s="637"/>
      <c r="F83" s="586"/>
      <c r="G83" s="588"/>
      <c r="H83" s="598"/>
    </row>
    <row r="84" spans="1:8" s="186" customFormat="1" x14ac:dyDescent="0.25">
      <c r="A84" s="656"/>
      <c r="B84" s="591" t="s">
        <v>45</v>
      </c>
      <c r="C84" s="196" t="s">
        <v>884</v>
      </c>
      <c r="D84" s="597">
        <v>0</v>
      </c>
      <c r="E84" s="639">
        <v>0</v>
      </c>
      <c r="F84" s="585">
        <f t="shared" ref="F84" si="30">E84-D84</f>
        <v>0</v>
      </c>
      <c r="G84" s="587">
        <v>0</v>
      </c>
      <c r="H84" s="597" t="s">
        <v>844</v>
      </c>
    </row>
    <row r="85" spans="1:8" s="186" customFormat="1" ht="16.5" thickBot="1" x14ac:dyDescent="0.3">
      <c r="A85" s="657"/>
      <c r="B85" s="592"/>
      <c r="C85" s="197" t="s">
        <v>885</v>
      </c>
      <c r="D85" s="598"/>
      <c r="E85" s="640"/>
      <c r="F85" s="586"/>
      <c r="G85" s="588"/>
      <c r="H85" s="598"/>
    </row>
    <row r="86" spans="1:8" s="186" customFormat="1" x14ac:dyDescent="0.25">
      <c r="A86" s="589" t="s">
        <v>904</v>
      </c>
      <c r="B86" s="591" t="s">
        <v>47</v>
      </c>
      <c r="C86" s="196" t="s">
        <v>884</v>
      </c>
      <c r="D86" s="634">
        <v>0</v>
      </c>
      <c r="E86" s="636">
        <v>0</v>
      </c>
      <c r="F86" s="585">
        <f t="shared" ref="F86" si="31">E86-D86</f>
        <v>0</v>
      </c>
      <c r="G86" s="587">
        <v>0</v>
      </c>
      <c r="H86" s="597" t="s">
        <v>844</v>
      </c>
    </row>
    <row r="87" spans="1:8" s="186" customFormat="1" ht="16.5" thickBot="1" x14ac:dyDescent="0.3">
      <c r="A87" s="590"/>
      <c r="B87" s="592"/>
      <c r="C87" s="197" t="s">
        <v>885</v>
      </c>
      <c r="D87" s="635"/>
      <c r="E87" s="637"/>
      <c r="F87" s="586"/>
      <c r="G87" s="588"/>
      <c r="H87" s="598"/>
    </row>
    <row r="88" spans="1:8" s="186" customFormat="1" x14ac:dyDescent="0.25">
      <c r="A88" s="604" t="s">
        <v>64</v>
      </c>
      <c r="B88" s="591" t="s">
        <v>65</v>
      </c>
      <c r="C88" s="196" t="s">
        <v>884</v>
      </c>
      <c r="D88" s="634">
        <f t="shared" ref="D88:E88" si="32">D92+D100++D102+D104</f>
        <v>73.590491999999998</v>
      </c>
      <c r="E88" s="634">
        <f t="shared" si="32"/>
        <v>55.531399999999998</v>
      </c>
      <c r="F88" s="585">
        <f t="shared" ref="F88" si="33">E88-D88</f>
        <v>-18.059092</v>
      </c>
      <c r="G88" s="587">
        <f t="shared" ref="G88" si="34">E88/D88</f>
        <v>0.75460020025413066</v>
      </c>
      <c r="H88" s="597" t="s">
        <v>844</v>
      </c>
    </row>
    <row r="89" spans="1:8" s="186" customFormat="1" ht="16.5" thickBot="1" x14ac:dyDescent="0.3">
      <c r="A89" s="605"/>
      <c r="B89" s="592"/>
      <c r="C89" s="197" t="s">
        <v>885</v>
      </c>
      <c r="D89" s="635"/>
      <c r="E89" s="635"/>
      <c r="F89" s="586"/>
      <c r="G89" s="588"/>
      <c r="H89" s="598"/>
    </row>
    <row r="90" spans="1:8" s="186" customFormat="1" x14ac:dyDescent="0.25">
      <c r="A90" s="656"/>
      <c r="B90" s="591" t="s">
        <v>66</v>
      </c>
      <c r="C90" s="196" t="s">
        <v>884</v>
      </c>
      <c r="D90" s="634">
        <v>0</v>
      </c>
      <c r="E90" s="636">
        <v>0</v>
      </c>
      <c r="F90" s="585">
        <f t="shared" ref="F90" si="35">E90-D90</f>
        <v>0</v>
      </c>
      <c r="G90" s="587">
        <v>0</v>
      </c>
      <c r="H90" s="597" t="s">
        <v>844</v>
      </c>
    </row>
    <row r="91" spans="1:8" s="186" customFormat="1" ht="16.5" thickBot="1" x14ac:dyDescent="0.3">
      <c r="A91" s="657"/>
      <c r="B91" s="592"/>
      <c r="C91" s="197" t="s">
        <v>885</v>
      </c>
      <c r="D91" s="635"/>
      <c r="E91" s="637"/>
      <c r="F91" s="586"/>
      <c r="G91" s="588"/>
      <c r="H91" s="598"/>
    </row>
    <row r="92" spans="1:8" s="186" customFormat="1" x14ac:dyDescent="0.25">
      <c r="A92" s="656" t="s">
        <v>905</v>
      </c>
      <c r="B92" s="591" t="s">
        <v>67</v>
      </c>
      <c r="C92" s="196" t="s">
        <v>884</v>
      </c>
      <c r="D92" s="634">
        <f t="shared" ref="D92" si="36">D94</f>
        <v>50.459401999999997</v>
      </c>
      <c r="E92" s="634">
        <f t="shared" ref="E92" si="37">E94</f>
        <v>36.896999999999998</v>
      </c>
      <c r="F92" s="585">
        <f t="shared" ref="F92" si="38">E92-D92</f>
        <v>-13.562401999999999</v>
      </c>
      <c r="G92" s="587">
        <f t="shared" ref="G92" si="39">E92/D92</f>
        <v>0.73122150753986348</v>
      </c>
      <c r="H92" s="597" t="s">
        <v>844</v>
      </c>
    </row>
    <row r="93" spans="1:8" s="186" customFormat="1" ht="16.5" thickBot="1" x14ac:dyDescent="0.3">
      <c r="A93" s="657"/>
      <c r="B93" s="592"/>
      <c r="C93" s="197" t="s">
        <v>885</v>
      </c>
      <c r="D93" s="635"/>
      <c r="E93" s="635"/>
      <c r="F93" s="586"/>
      <c r="G93" s="588"/>
      <c r="H93" s="598"/>
    </row>
    <row r="94" spans="1:8" s="186" customFormat="1" x14ac:dyDescent="0.25">
      <c r="A94" s="604" t="s">
        <v>68</v>
      </c>
      <c r="B94" s="591" t="s">
        <v>69</v>
      </c>
      <c r="C94" s="196" t="s">
        <v>884</v>
      </c>
      <c r="D94" s="634">
        <f t="shared" ref="D94:E94" si="40">D96</f>
        <v>50.459401999999997</v>
      </c>
      <c r="E94" s="634">
        <f t="shared" si="40"/>
        <v>36.896999999999998</v>
      </c>
      <c r="F94" s="585">
        <f t="shared" ref="F94" si="41">E94-D94</f>
        <v>-13.562401999999999</v>
      </c>
      <c r="G94" s="587">
        <f t="shared" ref="G94" si="42">E94/D94</f>
        <v>0.73122150753986348</v>
      </c>
      <c r="H94" s="597" t="s">
        <v>844</v>
      </c>
    </row>
    <row r="95" spans="1:8" s="186" customFormat="1" ht="16.5" thickBot="1" x14ac:dyDescent="0.3">
      <c r="A95" s="605"/>
      <c r="B95" s="592"/>
      <c r="C95" s="197" t="s">
        <v>885</v>
      </c>
      <c r="D95" s="635"/>
      <c r="E95" s="635"/>
      <c r="F95" s="586"/>
      <c r="G95" s="588"/>
      <c r="H95" s="598"/>
    </row>
    <row r="96" spans="1:8" s="186" customFormat="1" x14ac:dyDescent="0.25">
      <c r="A96" s="604" t="s">
        <v>70</v>
      </c>
      <c r="B96" s="591" t="s">
        <v>71</v>
      </c>
      <c r="C96" s="196" t="s">
        <v>884</v>
      </c>
      <c r="D96" s="634">
        <v>50.459401999999997</v>
      </c>
      <c r="E96" s="636">
        <v>36.896999999999998</v>
      </c>
      <c r="F96" s="585">
        <f t="shared" ref="F96" si="43">E96-D96</f>
        <v>-13.562401999999999</v>
      </c>
      <c r="G96" s="587">
        <f t="shared" ref="G96" si="44">E96/D96</f>
        <v>0.73122150753986348</v>
      </c>
      <c r="H96" s="597" t="s">
        <v>844</v>
      </c>
    </row>
    <row r="97" spans="1:8" s="186" customFormat="1" ht="16.5" thickBot="1" x14ac:dyDescent="0.3">
      <c r="A97" s="605"/>
      <c r="B97" s="592"/>
      <c r="C97" s="197" t="s">
        <v>885</v>
      </c>
      <c r="D97" s="635"/>
      <c r="E97" s="637"/>
      <c r="F97" s="586"/>
      <c r="G97" s="588"/>
      <c r="H97" s="598"/>
    </row>
    <row r="98" spans="1:8" s="186" customFormat="1" x14ac:dyDescent="0.25">
      <c r="A98" s="604" t="s">
        <v>72</v>
      </c>
      <c r="B98" s="591" t="s">
        <v>73</v>
      </c>
      <c r="C98" s="196" t="s">
        <v>884</v>
      </c>
      <c r="D98" s="634">
        <v>0</v>
      </c>
      <c r="E98" s="636">
        <v>0</v>
      </c>
      <c r="F98" s="585">
        <f t="shared" ref="F98" si="45">E98-D98</f>
        <v>0</v>
      </c>
      <c r="G98" s="587">
        <v>0</v>
      </c>
      <c r="H98" s="597" t="s">
        <v>844</v>
      </c>
    </row>
    <row r="99" spans="1:8" s="186" customFormat="1" ht="16.5" thickBot="1" x14ac:dyDescent="0.3">
      <c r="A99" s="605"/>
      <c r="B99" s="592"/>
      <c r="C99" s="197" t="s">
        <v>885</v>
      </c>
      <c r="D99" s="635"/>
      <c r="E99" s="637"/>
      <c r="F99" s="586"/>
      <c r="G99" s="588"/>
      <c r="H99" s="598"/>
    </row>
    <row r="100" spans="1:8" s="186" customFormat="1" x14ac:dyDescent="0.25">
      <c r="A100" s="604" t="s">
        <v>74</v>
      </c>
      <c r="B100" s="591" t="s">
        <v>75</v>
      </c>
      <c r="C100" s="196" t="s">
        <v>884</v>
      </c>
      <c r="D100" s="634">
        <v>0</v>
      </c>
      <c r="E100" s="636">
        <v>0</v>
      </c>
      <c r="F100" s="585">
        <f t="shared" ref="F100" si="46">E100-D100</f>
        <v>0</v>
      </c>
      <c r="G100" s="587">
        <v>0</v>
      </c>
      <c r="H100" s="597" t="s">
        <v>844</v>
      </c>
    </row>
    <row r="101" spans="1:8" s="186" customFormat="1" ht="16.5" thickBot="1" x14ac:dyDescent="0.3">
      <c r="A101" s="605"/>
      <c r="B101" s="592"/>
      <c r="C101" s="197" t="s">
        <v>885</v>
      </c>
      <c r="D101" s="635"/>
      <c r="E101" s="637"/>
      <c r="F101" s="586"/>
      <c r="G101" s="588"/>
      <c r="H101" s="598"/>
    </row>
    <row r="102" spans="1:8" s="186" customFormat="1" x14ac:dyDescent="0.25">
      <c r="A102" s="656" t="s">
        <v>906</v>
      </c>
      <c r="B102" s="591" t="s">
        <v>76</v>
      </c>
      <c r="C102" s="196" t="s">
        <v>884</v>
      </c>
      <c r="D102" s="634">
        <v>23.13109</v>
      </c>
      <c r="E102" s="634">
        <f>14.8408+3.7936</f>
        <v>18.634399999999999</v>
      </c>
      <c r="F102" s="585">
        <f t="shared" ref="F102" si="47">E102-D102</f>
        <v>-4.496690000000001</v>
      </c>
      <c r="G102" s="587">
        <f t="shared" ref="G102" si="48">E102/D102</f>
        <v>0.80559973611273827</v>
      </c>
      <c r="H102" s="597" t="s">
        <v>844</v>
      </c>
    </row>
    <row r="103" spans="1:8" s="186" customFormat="1" ht="16.5" thickBot="1" x14ac:dyDescent="0.3">
      <c r="A103" s="657"/>
      <c r="B103" s="592"/>
      <c r="C103" s="197" t="s">
        <v>885</v>
      </c>
      <c r="D103" s="635"/>
      <c r="E103" s="635"/>
      <c r="F103" s="586"/>
      <c r="G103" s="588"/>
      <c r="H103" s="598"/>
    </row>
    <row r="104" spans="1:8" s="186" customFormat="1" x14ac:dyDescent="0.25">
      <c r="A104" s="656" t="s">
        <v>907</v>
      </c>
      <c r="B104" s="591" t="s">
        <v>78</v>
      </c>
      <c r="C104" s="196" t="s">
        <v>884</v>
      </c>
      <c r="D104" s="634">
        <v>0</v>
      </c>
      <c r="E104" s="636">
        <v>0</v>
      </c>
      <c r="F104" s="585">
        <f t="shared" ref="F104" si="49">E104-D104</f>
        <v>0</v>
      </c>
      <c r="G104" s="587">
        <v>0</v>
      </c>
      <c r="H104" s="597" t="s">
        <v>844</v>
      </c>
    </row>
    <row r="105" spans="1:8" s="186" customFormat="1" ht="16.5" thickBot="1" x14ac:dyDescent="0.3">
      <c r="A105" s="657"/>
      <c r="B105" s="592"/>
      <c r="C105" s="197" t="s">
        <v>885</v>
      </c>
      <c r="D105" s="635"/>
      <c r="E105" s="637"/>
      <c r="F105" s="586"/>
      <c r="G105" s="588"/>
      <c r="H105" s="598"/>
    </row>
    <row r="106" spans="1:8" s="186" customFormat="1" x14ac:dyDescent="0.25">
      <c r="A106" s="604" t="s">
        <v>79</v>
      </c>
      <c r="B106" s="591" t="s">
        <v>80</v>
      </c>
      <c r="C106" s="196" t="s">
        <v>884</v>
      </c>
      <c r="D106" s="597">
        <f>D108+D110+D112+D114+D116</f>
        <v>43.803400000000003</v>
      </c>
      <c r="E106" s="597">
        <f>E108+E110+E112+E114+E116</f>
        <v>46.026800000000001</v>
      </c>
      <c r="F106" s="585">
        <f t="shared" ref="F106" si="50">E106-D106</f>
        <v>2.223399999999998</v>
      </c>
      <c r="G106" s="587">
        <f t="shared" ref="G106" si="51">E106/D106</f>
        <v>1.0507586169110159</v>
      </c>
      <c r="H106" s="597" t="s">
        <v>844</v>
      </c>
    </row>
    <row r="107" spans="1:8" s="186" customFormat="1" ht="16.5" thickBot="1" x14ac:dyDescent="0.3">
      <c r="A107" s="605"/>
      <c r="B107" s="592"/>
      <c r="C107" s="197" t="s">
        <v>885</v>
      </c>
      <c r="D107" s="598"/>
      <c r="E107" s="598"/>
      <c r="F107" s="586"/>
      <c r="G107" s="588"/>
      <c r="H107" s="598"/>
    </row>
    <row r="108" spans="1:8" s="186" customFormat="1" x14ac:dyDescent="0.25">
      <c r="A108" s="656" t="s">
        <v>908</v>
      </c>
      <c r="B108" s="591" t="s">
        <v>82</v>
      </c>
      <c r="C108" s="196" t="s">
        <v>884</v>
      </c>
      <c r="D108" s="597">
        <v>43.803400000000003</v>
      </c>
      <c r="E108" s="661">
        <v>46.026800000000001</v>
      </c>
      <c r="F108" s="585">
        <f t="shared" ref="F108" si="52">E108-D108</f>
        <v>2.223399999999998</v>
      </c>
      <c r="G108" s="587">
        <f t="shared" ref="G108" si="53">E108/D108</f>
        <v>1.0507586169110159</v>
      </c>
      <c r="H108" s="597" t="s">
        <v>844</v>
      </c>
    </row>
    <row r="109" spans="1:8" s="186" customFormat="1" ht="16.5" thickBot="1" x14ac:dyDescent="0.3">
      <c r="A109" s="657"/>
      <c r="B109" s="592"/>
      <c r="C109" s="197" t="s">
        <v>885</v>
      </c>
      <c r="D109" s="598"/>
      <c r="E109" s="661"/>
      <c r="F109" s="586"/>
      <c r="G109" s="588"/>
      <c r="H109" s="598"/>
    </row>
    <row r="110" spans="1:8" s="186" customFormat="1" x14ac:dyDescent="0.25">
      <c r="A110" s="656" t="s">
        <v>909</v>
      </c>
      <c r="B110" s="591" t="s">
        <v>84</v>
      </c>
      <c r="C110" s="196" t="s">
        <v>884</v>
      </c>
      <c r="D110" s="597">
        <v>0</v>
      </c>
      <c r="E110" s="597">
        <v>0</v>
      </c>
      <c r="F110" s="585">
        <f t="shared" ref="F110" si="54">E110-D110</f>
        <v>0</v>
      </c>
      <c r="G110" s="587">
        <v>0</v>
      </c>
      <c r="H110" s="597">
        <v>0</v>
      </c>
    </row>
    <row r="111" spans="1:8" s="186" customFormat="1" ht="16.5" thickBot="1" x14ac:dyDescent="0.3">
      <c r="A111" s="657"/>
      <c r="B111" s="592"/>
      <c r="C111" s="197" t="s">
        <v>885</v>
      </c>
      <c r="D111" s="598"/>
      <c r="E111" s="598"/>
      <c r="F111" s="586"/>
      <c r="G111" s="588"/>
      <c r="H111" s="598"/>
    </row>
    <row r="112" spans="1:8" s="186" customFormat="1" x14ac:dyDescent="0.25">
      <c r="A112" s="656" t="s">
        <v>910</v>
      </c>
      <c r="B112" s="591" t="s">
        <v>86</v>
      </c>
      <c r="C112" s="196" t="s">
        <v>884</v>
      </c>
      <c r="D112" s="597">
        <v>0</v>
      </c>
      <c r="E112" s="597">
        <v>0</v>
      </c>
      <c r="F112" s="585">
        <f t="shared" ref="F112" si="55">E112-D112</f>
        <v>0</v>
      </c>
      <c r="G112" s="587">
        <v>0</v>
      </c>
      <c r="H112" s="597">
        <v>0</v>
      </c>
    </row>
    <row r="113" spans="1:8" s="186" customFormat="1" ht="16.5" thickBot="1" x14ac:dyDescent="0.3">
      <c r="A113" s="657"/>
      <c r="B113" s="592"/>
      <c r="C113" s="197" t="s">
        <v>885</v>
      </c>
      <c r="D113" s="598"/>
      <c r="E113" s="598"/>
      <c r="F113" s="586"/>
      <c r="G113" s="588"/>
      <c r="H113" s="598"/>
    </row>
    <row r="114" spans="1:8" s="186" customFormat="1" x14ac:dyDescent="0.25">
      <c r="A114" s="656" t="s">
        <v>911</v>
      </c>
      <c r="B114" s="591" t="s">
        <v>912</v>
      </c>
      <c r="C114" s="196" t="s">
        <v>884</v>
      </c>
      <c r="D114" s="597">
        <v>0</v>
      </c>
      <c r="E114" s="597">
        <v>0</v>
      </c>
      <c r="F114" s="585">
        <f t="shared" ref="F114" si="56">E114-D114</f>
        <v>0</v>
      </c>
      <c r="G114" s="587">
        <v>0</v>
      </c>
      <c r="H114" s="597">
        <v>0</v>
      </c>
    </row>
    <row r="115" spans="1:8" s="186" customFormat="1" ht="16.5" thickBot="1" x14ac:dyDescent="0.3">
      <c r="A115" s="657"/>
      <c r="B115" s="592"/>
      <c r="C115" s="197" t="s">
        <v>885</v>
      </c>
      <c r="D115" s="598"/>
      <c r="E115" s="598"/>
      <c r="F115" s="586"/>
      <c r="G115" s="588"/>
      <c r="H115" s="598"/>
    </row>
    <row r="116" spans="1:8" s="186" customFormat="1" x14ac:dyDescent="0.25">
      <c r="A116" s="656" t="s">
        <v>913</v>
      </c>
      <c r="B116" s="591" t="s">
        <v>90</v>
      </c>
      <c r="C116" s="196" t="s">
        <v>884</v>
      </c>
      <c r="D116" s="597">
        <v>0</v>
      </c>
      <c r="E116" s="597">
        <v>0</v>
      </c>
      <c r="F116" s="585">
        <f t="shared" ref="F116" si="57">E116-D116</f>
        <v>0</v>
      </c>
      <c r="G116" s="587">
        <v>0</v>
      </c>
      <c r="H116" s="597">
        <v>0</v>
      </c>
    </row>
    <row r="117" spans="1:8" s="186" customFormat="1" ht="16.5" thickBot="1" x14ac:dyDescent="0.3">
      <c r="A117" s="657"/>
      <c r="B117" s="592"/>
      <c r="C117" s="197" t="s">
        <v>885</v>
      </c>
      <c r="D117" s="598"/>
      <c r="E117" s="599"/>
      <c r="F117" s="586"/>
      <c r="G117" s="588"/>
      <c r="H117" s="598"/>
    </row>
    <row r="118" spans="1:8" s="186" customFormat="1" x14ac:dyDescent="0.25">
      <c r="A118" s="604" t="s">
        <v>91</v>
      </c>
      <c r="B118" s="591" t="s">
        <v>92</v>
      </c>
      <c r="C118" s="196" t="s">
        <v>884</v>
      </c>
      <c r="D118" s="634">
        <f>58.42856+17.76228</f>
        <v>76.190839999999994</v>
      </c>
      <c r="E118" s="636">
        <f>66.3194+12.9157</f>
        <v>79.235100000000003</v>
      </c>
      <c r="F118" s="585">
        <f t="shared" ref="F118" si="58">E118-D118</f>
        <v>3.0442600000000084</v>
      </c>
      <c r="G118" s="587">
        <f t="shared" ref="G118" si="59">E118/D118</f>
        <v>1.039955721711429</v>
      </c>
      <c r="H118" s="597" t="s">
        <v>844</v>
      </c>
    </row>
    <row r="119" spans="1:8" s="186" customFormat="1" ht="16.5" thickBot="1" x14ac:dyDescent="0.3">
      <c r="A119" s="605"/>
      <c r="B119" s="592"/>
      <c r="C119" s="197" t="s">
        <v>885</v>
      </c>
      <c r="D119" s="635"/>
      <c r="E119" s="637"/>
      <c r="F119" s="586"/>
      <c r="G119" s="588"/>
      <c r="H119" s="598"/>
    </row>
    <row r="120" spans="1:8" s="186" customFormat="1" x14ac:dyDescent="0.25">
      <c r="A120" s="604" t="s">
        <v>93</v>
      </c>
      <c r="B120" s="591" t="s">
        <v>94</v>
      </c>
      <c r="C120" s="196" t="s">
        <v>884</v>
      </c>
      <c r="D120" s="634">
        <v>10.992699999999999</v>
      </c>
      <c r="E120" s="636">
        <v>11.765599999999999</v>
      </c>
      <c r="F120" s="585">
        <f t="shared" ref="F120" si="60">E120-D120</f>
        <v>0.77289999999999992</v>
      </c>
      <c r="G120" s="587">
        <f t="shared" ref="G120" si="61">E120/D120</f>
        <v>1.0703102968333531</v>
      </c>
      <c r="H120" s="597" t="s">
        <v>844</v>
      </c>
    </row>
    <row r="121" spans="1:8" s="186" customFormat="1" ht="16.5" thickBot="1" x14ac:dyDescent="0.3">
      <c r="A121" s="605"/>
      <c r="B121" s="592"/>
      <c r="C121" s="197" t="s">
        <v>885</v>
      </c>
      <c r="D121" s="635"/>
      <c r="E121" s="637"/>
      <c r="F121" s="586"/>
      <c r="G121" s="588"/>
      <c r="H121" s="598"/>
    </row>
    <row r="122" spans="1:8" s="186" customFormat="1" x14ac:dyDescent="0.25">
      <c r="A122" s="604" t="s">
        <v>95</v>
      </c>
      <c r="B122" s="591" t="s">
        <v>96</v>
      </c>
      <c r="C122" s="196" t="s">
        <v>884</v>
      </c>
      <c r="D122" s="634">
        <f>D124+D126</f>
        <v>0.62424000000000002</v>
      </c>
      <c r="E122" s="634">
        <f>E124+E126</f>
        <v>0.68069999999999997</v>
      </c>
      <c r="F122" s="585">
        <f t="shared" ref="F122" si="62">E122-D122</f>
        <v>5.6459999999999955E-2</v>
      </c>
      <c r="G122" s="587">
        <f t="shared" ref="G122" si="63">E122/D122</f>
        <v>1.0904459823144943</v>
      </c>
      <c r="H122" s="597" t="s">
        <v>844</v>
      </c>
    </row>
    <row r="123" spans="1:8" s="186" customFormat="1" ht="16.5" thickBot="1" x14ac:dyDescent="0.3">
      <c r="A123" s="605"/>
      <c r="B123" s="592"/>
      <c r="C123" s="197" t="s">
        <v>885</v>
      </c>
      <c r="D123" s="635"/>
      <c r="E123" s="635"/>
      <c r="F123" s="586"/>
      <c r="G123" s="588"/>
      <c r="H123" s="598"/>
    </row>
    <row r="124" spans="1:8" s="186" customFormat="1" x14ac:dyDescent="0.25">
      <c r="A124" s="656" t="s">
        <v>914</v>
      </c>
      <c r="B124" s="591" t="s">
        <v>98</v>
      </c>
      <c r="C124" s="196" t="s">
        <v>884</v>
      </c>
      <c r="D124" s="634">
        <v>0.442</v>
      </c>
      <c r="E124" s="636">
        <v>0.45469999999999999</v>
      </c>
      <c r="F124" s="585">
        <f t="shared" ref="F124" si="64">E124-D124</f>
        <v>1.2699999999999989E-2</v>
      </c>
      <c r="G124" s="587">
        <f t="shared" ref="G124" si="65">E124/D124</f>
        <v>1.028733031674208</v>
      </c>
      <c r="H124" s="597" t="s">
        <v>844</v>
      </c>
    </row>
    <row r="125" spans="1:8" s="186" customFormat="1" ht="16.5" thickBot="1" x14ac:dyDescent="0.3">
      <c r="A125" s="657"/>
      <c r="B125" s="592"/>
      <c r="C125" s="197" t="s">
        <v>885</v>
      </c>
      <c r="D125" s="635"/>
      <c r="E125" s="637"/>
      <c r="F125" s="586"/>
      <c r="G125" s="588"/>
      <c r="H125" s="598"/>
    </row>
    <row r="126" spans="1:8" s="186" customFormat="1" x14ac:dyDescent="0.25">
      <c r="A126" s="656" t="s">
        <v>915</v>
      </c>
      <c r="B126" s="591" t="s">
        <v>100</v>
      </c>
      <c r="C126" s="196" t="s">
        <v>884</v>
      </c>
      <c r="D126" s="662">
        <v>0.18224000000000001</v>
      </c>
      <c r="E126" s="664">
        <v>0.22600000000000001</v>
      </c>
      <c r="F126" s="585">
        <f t="shared" ref="F126" si="66">E126-D126</f>
        <v>4.3759999999999993E-2</v>
      </c>
      <c r="G126" s="587">
        <f t="shared" ref="G126" si="67">E126/D126</f>
        <v>1.2401229148375768</v>
      </c>
      <c r="H126" s="597" t="s">
        <v>844</v>
      </c>
    </row>
    <row r="127" spans="1:8" s="186" customFormat="1" ht="16.5" thickBot="1" x14ac:dyDescent="0.3">
      <c r="A127" s="657"/>
      <c r="B127" s="592"/>
      <c r="C127" s="197" t="s">
        <v>885</v>
      </c>
      <c r="D127" s="663"/>
      <c r="E127" s="665"/>
      <c r="F127" s="586"/>
      <c r="G127" s="588"/>
      <c r="H127" s="598"/>
    </row>
    <row r="128" spans="1:8" s="186" customFormat="1" x14ac:dyDescent="0.25">
      <c r="A128" s="604" t="s">
        <v>101</v>
      </c>
      <c r="B128" s="591" t="s">
        <v>102</v>
      </c>
      <c r="C128" s="196" t="s">
        <v>884</v>
      </c>
      <c r="D128" s="634">
        <f t="shared" ref="D128" si="68">D130+D132+D134</f>
        <v>9.9353400000000001</v>
      </c>
      <c r="E128" s="634">
        <f t="shared" ref="E128" si="69">E130+E132+E134</f>
        <v>19.888300000000001</v>
      </c>
      <c r="F128" s="585">
        <f t="shared" ref="F128" si="70">E128-D128</f>
        <v>9.9529600000000009</v>
      </c>
      <c r="G128" s="587">
        <f t="shared" ref="G128" si="71">E128/D128</f>
        <v>2.0017734672391687</v>
      </c>
      <c r="H128" s="597" t="s">
        <v>844</v>
      </c>
    </row>
    <row r="129" spans="1:8" s="186" customFormat="1" ht="16.5" thickBot="1" x14ac:dyDescent="0.3">
      <c r="A129" s="605"/>
      <c r="B129" s="592"/>
      <c r="C129" s="197" t="s">
        <v>885</v>
      </c>
      <c r="D129" s="635"/>
      <c r="E129" s="635"/>
      <c r="F129" s="586"/>
      <c r="G129" s="588"/>
      <c r="H129" s="598"/>
    </row>
    <row r="130" spans="1:8" s="186" customFormat="1" x14ac:dyDescent="0.25">
      <c r="A130" s="656" t="s">
        <v>916</v>
      </c>
      <c r="B130" s="591" t="s">
        <v>104</v>
      </c>
      <c r="C130" s="196" t="s">
        <v>884</v>
      </c>
      <c r="D130" s="662">
        <v>0</v>
      </c>
      <c r="E130" s="664">
        <v>0</v>
      </c>
      <c r="F130" s="585">
        <f t="shared" ref="F130" si="72">E130-D130</f>
        <v>0</v>
      </c>
      <c r="G130" s="587">
        <v>0</v>
      </c>
      <c r="H130" s="597" t="s">
        <v>844</v>
      </c>
    </row>
    <row r="131" spans="1:8" s="186" customFormat="1" ht="16.5" thickBot="1" x14ac:dyDescent="0.3">
      <c r="A131" s="657"/>
      <c r="B131" s="592"/>
      <c r="C131" s="197" t="s">
        <v>885</v>
      </c>
      <c r="D131" s="663"/>
      <c r="E131" s="665"/>
      <c r="F131" s="586"/>
      <c r="G131" s="588"/>
      <c r="H131" s="598"/>
    </row>
    <row r="132" spans="1:8" s="186" customFormat="1" x14ac:dyDescent="0.25">
      <c r="A132" s="656" t="s">
        <v>917</v>
      </c>
      <c r="B132" s="591" t="s">
        <v>106</v>
      </c>
      <c r="C132" s="196" t="s">
        <v>884</v>
      </c>
      <c r="D132" s="634">
        <v>0.19056999999999999</v>
      </c>
      <c r="E132" s="636">
        <v>0.28639999999999999</v>
      </c>
      <c r="F132" s="585">
        <f t="shared" ref="F132" si="73">E132-D132</f>
        <v>9.5829999999999999E-2</v>
      </c>
      <c r="G132" s="587">
        <f t="shared" ref="G132" si="74">E132/D132</f>
        <v>1.5028598415280474</v>
      </c>
      <c r="H132" s="597" t="s">
        <v>844</v>
      </c>
    </row>
    <row r="133" spans="1:8" s="186" customFormat="1" ht="16.5" thickBot="1" x14ac:dyDescent="0.3">
      <c r="A133" s="657"/>
      <c r="B133" s="592"/>
      <c r="C133" s="197" t="s">
        <v>885</v>
      </c>
      <c r="D133" s="635"/>
      <c r="E133" s="637"/>
      <c r="F133" s="586"/>
      <c r="G133" s="588"/>
      <c r="H133" s="598"/>
    </row>
    <row r="134" spans="1:8" s="186" customFormat="1" x14ac:dyDescent="0.25">
      <c r="A134" s="656" t="s">
        <v>918</v>
      </c>
      <c r="B134" s="591" t="s">
        <v>108</v>
      </c>
      <c r="C134" s="196" t="s">
        <v>884</v>
      </c>
      <c r="D134" s="634">
        <v>9.7447700000000008</v>
      </c>
      <c r="E134" s="636">
        <v>19.601900000000001</v>
      </c>
      <c r="F134" s="585">
        <f t="shared" ref="F134" si="75">E134-D134</f>
        <v>9.8571299999999997</v>
      </c>
      <c r="G134" s="587">
        <f t="shared" ref="G134" si="76">E134/D134</f>
        <v>2.0115302875285921</v>
      </c>
      <c r="H134" s="597" t="s">
        <v>844</v>
      </c>
    </row>
    <row r="135" spans="1:8" s="186" customFormat="1" ht="16.5" thickBot="1" x14ac:dyDescent="0.3">
      <c r="A135" s="657"/>
      <c r="B135" s="592"/>
      <c r="C135" s="197" t="s">
        <v>885</v>
      </c>
      <c r="D135" s="635"/>
      <c r="E135" s="637"/>
      <c r="F135" s="586"/>
      <c r="G135" s="588"/>
      <c r="H135" s="598"/>
    </row>
    <row r="136" spans="1:8" s="186" customFormat="1" x14ac:dyDescent="0.25">
      <c r="A136" s="604" t="s">
        <v>109</v>
      </c>
      <c r="B136" s="591" t="s">
        <v>110</v>
      </c>
      <c r="C136" s="196" t="s">
        <v>884</v>
      </c>
      <c r="D136" s="662">
        <f t="shared" ref="D136" si="77">D138+D140+D142</f>
        <v>0</v>
      </c>
      <c r="E136" s="664">
        <v>0</v>
      </c>
      <c r="F136" s="585">
        <f t="shared" ref="F136" si="78">E136-D136</f>
        <v>0</v>
      </c>
      <c r="G136" s="587">
        <v>0</v>
      </c>
      <c r="H136" s="597" t="s">
        <v>844</v>
      </c>
    </row>
    <row r="137" spans="1:8" s="186" customFormat="1" ht="16.5" thickBot="1" x14ac:dyDescent="0.3">
      <c r="A137" s="605"/>
      <c r="B137" s="592"/>
      <c r="C137" s="197" t="s">
        <v>885</v>
      </c>
      <c r="D137" s="663"/>
      <c r="E137" s="665"/>
      <c r="F137" s="586"/>
      <c r="G137" s="588"/>
      <c r="H137" s="598"/>
    </row>
    <row r="138" spans="1:8" s="186" customFormat="1" x14ac:dyDescent="0.25">
      <c r="A138" s="656" t="s">
        <v>919</v>
      </c>
      <c r="B138" s="591" t="s">
        <v>112</v>
      </c>
      <c r="C138" s="196" t="s">
        <v>884</v>
      </c>
      <c r="D138" s="662">
        <v>0</v>
      </c>
      <c r="E138" s="664">
        <v>0</v>
      </c>
      <c r="F138" s="585">
        <f t="shared" ref="F138" si="79">E138-D138</f>
        <v>0</v>
      </c>
      <c r="G138" s="587">
        <v>0</v>
      </c>
      <c r="H138" s="597" t="s">
        <v>844</v>
      </c>
    </row>
    <row r="139" spans="1:8" s="186" customFormat="1" ht="16.5" thickBot="1" x14ac:dyDescent="0.3">
      <c r="A139" s="657"/>
      <c r="B139" s="592"/>
      <c r="C139" s="197" t="s">
        <v>885</v>
      </c>
      <c r="D139" s="663"/>
      <c r="E139" s="665"/>
      <c r="F139" s="586"/>
      <c r="G139" s="588"/>
      <c r="H139" s="598"/>
    </row>
    <row r="140" spans="1:8" s="186" customFormat="1" x14ac:dyDescent="0.25">
      <c r="A140" s="656" t="s">
        <v>920</v>
      </c>
      <c r="B140" s="591" t="s">
        <v>114</v>
      </c>
      <c r="C140" s="196" t="s">
        <v>884</v>
      </c>
      <c r="D140" s="662">
        <v>0</v>
      </c>
      <c r="E140" s="664">
        <v>0</v>
      </c>
      <c r="F140" s="585">
        <f t="shared" ref="F140" si="80">E140-D140</f>
        <v>0</v>
      </c>
      <c r="G140" s="587">
        <v>0</v>
      </c>
      <c r="H140" s="597" t="s">
        <v>844</v>
      </c>
    </row>
    <row r="141" spans="1:8" s="186" customFormat="1" ht="16.5" thickBot="1" x14ac:dyDescent="0.3">
      <c r="A141" s="657"/>
      <c r="B141" s="592"/>
      <c r="C141" s="197" t="s">
        <v>885</v>
      </c>
      <c r="D141" s="663"/>
      <c r="E141" s="665"/>
      <c r="F141" s="586"/>
      <c r="G141" s="588"/>
      <c r="H141" s="598"/>
    </row>
    <row r="142" spans="1:8" s="186" customFormat="1" x14ac:dyDescent="0.25">
      <c r="A142" s="656" t="s">
        <v>921</v>
      </c>
      <c r="B142" s="591" t="s">
        <v>116</v>
      </c>
      <c r="C142" s="196" t="s">
        <v>884</v>
      </c>
      <c r="D142" s="662">
        <v>0</v>
      </c>
      <c r="E142" s="664">
        <v>0</v>
      </c>
      <c r="F142" s="585">
        <f t="shared" ref="F142" si="81">E142-D142</f>
        <v>0</v>
      </c>
      <c r="G142" s="587">
        <v>0</v>
      </c>
      <c r="H142" s="597" t="s">
        <v>844</v>
      </c>
    </row>
    <row r="143" spans="1:8" s="186" customFormat="1" ht="16.5" thickBot="1" x14ac:dyDescent="0.3">
      <c r="A143" s="657"/>
      <c r="B143" s="592"/>
      <c r="C143" s="197" t="s">
        <v>885</v>
      </c>
      <c r="D143" s="663"/>
      <c r="E143" s="665"/>
      <c r="F143" s="586"/>
      <c r="G143" s="588"/>
      <c r="H143" s="598"/>
    </row>
    <row r="144" spans="1:8" s="186" customFormat="1" x14ac:dyDescent="0.25">
      <c r="A144" s="604" t="s">
        <v>922</v>
      </c>
      <c r="B144" s="202" t="s">
        <v>923</v>
      </c>
      <c r="C144" s="196" t="s">
        <v>884</v>
      </c>
      <c r="D144" s="634">
        <f>D146+D154+D156+D158+D160+D162+D164+D166+D172</f>
        <v>16.274158000000057</v>
      </c>
      <c r="E144" s="623">
        <f>E146+E154+E156+E158+E160+E162+E164+E166+E172</f>
        <v>21.834121109999984</v>
      </c>
      <c r="F144" s="585">
        <f t="shared" ref="F144" si="82">E144-D144</f>
        <v>5.5599631099999272</v>
      </c>
      <c r="G144" s="587">
        <f t="shared" ref="G144" si="83">E144/D144</f>
        <v>1.3416436727479177</v>
      </c>
      <c r="H144" s="597" t="s">
        <v>844</v>
      </c>
    </row>
    <row r="145" spans="1:8" s="186" customFormat="1" ht="32.25" thickBot="1" x14ac:dyDescent="0.3">
      <c r="A145" s="605"/>
      <c r="B145" s="203" t="s">
        <v>924</v>
      </c>
      <c r="C145" s="197" t="s">
        <v>885</v>
      </c>
      <c r="D145" s="635"/>
      <c r="E145" s="624"/>
      <c r="F145" s="586"/>
      <c r="G145" s="588"/>
      <c r="H145" s="598"/>
    </row>
    <row r="146" spans="1:8" s="186" customFormat="1" x14ac:dyDescent="0.25">
      <c r="A146" s="589" t="s">
        <v>925</v>
      </c>
      <c r="B146" s="591" t="s">
        <v>21</v>
      </c>
      <c r="C146" s="196" t="s">
        <v>884</v>
      </c>
      <c r="D146" s="662">
        <v>0</v>
      </c>
      <c r="E146" s="664">
        <v>0</v>
      </c>
      <c r="F146" s="585">
        <f t="shared" ref="F146" si="84">E146-D146</f>
        <v>0</v>
      </c>
      <c r="G146" s="587">
        <v>0</v>
      </c>
      <c r="H146" s="597" t="s">
        <v>844</v>
      </c>
    </row>
    <row r="147" spans="1:8" s="186" customFormat="1" ht="16.5" thickBot="1" x14ac:dyDescent="0.3">
      <c r="A147" s="590"/>
      <c r="B147" s="592"/>
      <c r="C147" s="197" t="s">
        <v>885</v>
      </c>
      <c r="D147" s="663"/>
      <c r="E147" s="665"/>
      <c r="F147" s="586"/>
      <c r="G147" s="588"/>
      <c r="H147" s="598"/>
    </row>
    <row r="148" spans="1:8" s="186" customFormat="1" x14ac:dyDescent="0.25">
      <c r="A148" s="656" t="s">
        <v>926</v>
      </c>
      <c r="B148" s="591" t="s">
        <v>23</v>
      </c>
      <c r="C148" s="196" t="s">
        <v>884</v>
      </c>
      <c r="D148" s="662">
        <v>0</v>
      </c>
      <c r="E148" s="664">
        <v>0</v>
      </c>
      <c r="F148" s="585">
        <f t="shared" ref="F148" si="85">E148-D148</f>
        <v>0</v>
      </c>
      <c r="G148" s="587">
        <v>0</v>
      </c>
      <c r="H148" s="597" t="s">
        <v>844</v>
      </c>
    </row>
    <row r="149" spans="1:8" s="186" customFormat="1" ht="16.5" thickBot="1" x14ac:dyDescent="0.3">
      <c r="A149" s="657"/>
      <c r="B149" s="592"/>
      <c r="C149" s="197" t="s">
        <v>885</v>
      </c>
      <c r="D149" s="663"/>
      <c r="E149" s="665"/>
      <c r="F149" s="586"/>
      <c r="G149" s="588"/>
      <c r="H149" s="598"/>
    </row>
    <row r="150" spans="1:8" s="186" customFormat="1" x14ac:dyDescent="0.25">
      <c r="A150" s="656" t="s">
        <v>927</v>
      </c>
      <c r="B150" s="591" t="s">
        <v>25</v>
      </c>
      <c r="C150" s="196" t="s">
        <v>884</v>
      </c>
      <c r="D150" s="662">
        <v>0</v>
      </c>
      <c r="E150" s="664">
        <v>0</v>
      </c>
      <c r="F150" s="585">
        <f t="shared" ref="F150" si="86">E150-D150</f>
        <v>0</v>
      </c>
      <c r="G150" s="587">
        <v>0</v>
      </c>
      <c r="H150" s="597" t="s">
        <v>844</v>
      </c>
    </row>
    <row r="151" spans="1:8" s="186" customFormat="1" ht="16.5" thickBot="1" x14ac:dyDescent="0.3">
      <c r="A151" s="657"/>
      <c r="B151" s="592"/>
      <c r="C151" s="197" t="s">
        <v>885</v>
      </c>
      <c r="D151" s="663"/>
      <c r="E151" s="665"/>
      <c r="F151" s="586"/>
      <c r="G151" s="588"/>
      <c r="H151" s="598"/>
    </row>
    <row r="152" spans="1:8" s="186" customFormat="1" x14ac:dyDescent="0.25">
      <c r="A152" s="656" t="s">
        <v>928</v>
      </c>
      <c r="B152" s="591" t="s">
        <v>27</v>
      </c>
      <c r="C152" s="196" t="s">
        <v>884</v>
      </c>
      <c r="D152" s="662">
        <v>0</v>
      </c>
      <c r="E152" s="664">
        <v>0</v>
      </c>
      <c r="F152" s="585">
        <f t="shared" ref="F152" si="87">E152-D152</f>
        <v>0</v>
      </c>
      <c r="G152" s="587">
        <v>0</v>
      </c>
      <c r="H152" s="597" t="s">
        <v>844</v>
      </c>
    </row>
    <row r="153" spans="1:8" s="186" customFormat="1" ht="16.5" thickBot="1" x14ac:dyDescent="0.3">
      <c r="A153" s="657"/>
      <c r="B153" s="592"/>
      <c r="C153" s="197" t="s">
        <v>885</v>
      </c>
      <c r="D153" s="663"/>
      <c r="E153" s="665"/>
      <c r="F153" s="586"/>
      <c r="G153" s="588"/>
      <c r="H153" s="598"/>
    </row>
    <row r="154" spans="1:8" s="186" customFormat="1" x14ac:dyDescent="0.25">
      <c r="A154" s="589" t="s">
        <v>929</v>
      </c>
      <c r="B154" s="591" t="s">
        <v>29</v>
      </c>
      <c r="C154" s="196" t="s">
        <v>884</v>
      </c>
      <c r="D154" s="618">
        <v>0</v>
      </c>
      <c r="E154" s="668">
        <v>0</v>
      </c>
      <c r="F154" s="585">
        <f t="shared" ref="F154" si="88">E154-D154</f>
        <v>0</v>
      </c>
      <c r="G154" s="587">
        <v>0</v>
      </c>
      <c r="H154" s="597" t="s">
        <v>844</v>
      </c>
    </row>
    <row r="155" spans="1:8" s="186" customFormat="1" ht="16.5" thickBot="1" x14ac:dyDescent="0.3">
      <c r="A155" s="590"/>
      <c r="B155" s="592"/>
      <c r="C155" s="197" t="s">
        <v>885</v>
      </c>
      <c r="D155" s="619"/>
      <c r="E155" s="669"/>
      <c r="F155" s="586"/>
      <c r="G155" s="588"/>
      <c r="H155" s="598"/>
    </row>
    <row r="156" spans="1:8" s="186" customFormat="1" x14ac:dyDescent="0.25">
      <c r="A156" s="589" t="s">
        <v>930</v>
      </c>
      <c r="B156" s="591" t="s">
        <v>31</v>
      </c>
      <c r="C156" s="196" t="s">
        <v>884</v>
      </c>
      <c r="D156" s="666">
        <f>D41-D71</f>
        <v>16.274158000000057</v>
      </c>
      <c r="E156" s="666">
        <f>E41-E71</f>
        <v>21.834121109999984</v>
      </c>
      <c r="F156" s="585">
        <f t="shared" ref="F156" si="89">E156-D156</f>
        <v>5.5599631099999272</v>
      </c>
      <c r="G156" s="587">
        <f t="shared" ref="G156" si="90">E156/D156</f>
        <v>1.3416436727479177</v>
      </c>
      <c r="H156" s="597" t="s">
        <v>844</v>
      </c>
    </row>
    <row r="157" spans="1:8" s="186" customFormat="1" ht="16.5" thickBot="1" x14ac:dyDescent="0.3">
      <c r="A157" s="590"/>
      <c r="B157" s="592"/>
      <c r="C157" s="197" t="s">
        <v>885</v>
      </c>
      <c r="D157" s="667"/>
      <c r="E157" s="667"/>
      <c r="F157" s="586"/>
      <c r="G157" s="588"/>
      <c r="H157" s="598"/>
    </row>
    <row r="158" spans="1:8" s="186" customFormat="1" x14ac:dyDescent="0.25">
      <c r="A158" s="589" t="s">
        <v>931</v>
      </c>
      <c r="B158" s="591" t="s">
        <v>33</v>
      </c>
      <c r="C158" s="196" t="s">
        <v>884</v>
      </c>
      <c r="D158" s="662">
        <v>0</v>
      </c>
      <c r="E158" s="664">
        <v>0</v>
      </c>
      <c r="F158" s="585">
        <f t="shared" ref="F158" si="91">E158-D158</f>
        <v>0</v>
      </c>
      <c r="G158" s="587">
        <v>0</v>
      </c>
      <c r="H158" s="597" t="s">
        <v>844</v>
      </c>
    </row>
    <row r="159" spans="1:8" s="186" customFormat="1" ht="16.5" thickBot="1" x14ac:dyDescent="0.3">
      <c r="A159" s="590"/>
      <c r="B159" s="592"/>
      <c r="C159" s="197" t="s">
        <v>885</v>
      </c>
      <c r="D159" s="663"/>
      <c r="E159" s="665"/>
      <c r="F159" s="586"/>
      <c r="G159" s="588"/>
      <c r="H159" s="598"/>
    </row>
    <row r="160" spans="1:8" s="186" customFormat="1" x14ac:dyDescent="0.25">
      <c r="A160" s="589" t="s">
        <v>932</v>
      </c>
      <c r="B160" s="591" t="s">
        <v>35</v>
      </c>
      <c r="C160" s="196" t="s">
        <v>884</v>
      </c>
      <c r="D160" s="662">
        <f t="shared" ref="D160" si="92">D45-D75</f>
        <v>0</v>
      </c>
      <c r="E160" s="664">
        <v>0</v>
      </c>
      <c r="F160" s="585">
        <f t="shared" ref="F160" si="93">E160-D160</f>
        <v>0</v>
      </c>
      <c r="G160" s="587">
        <v>0</v>
      </c>
      <c r="H160" s="597" t="s">
        <v>844</v>
      </c>
    </row>
    <row r="161" spans="1:8" s="186" customFormat="1" ht="16.5" thickBot="1" x14ac:dyDescent="0.3">
      <c r="A161" s="590"/>
      <c r="B161" s="592"/>
      <c r="C161" s="197" t="s">
        <v>885</v>
      </c>
      <c r="D161" s="663"/>
      <c r="E161" s="665"/>
      <c r="F161" s="586"/>
      <c r="G161" s="588"/>
      <c r="H161" s="598"/>
    </row>
    <row r="162" spans="1:8" s="186" customFormat="1" x14ac:dyDescent="0.25">
      <c r="A162" s="589" t="s">
        <v>933</v>
      </c>
      <c r="B162" s="591" t="s">
        <v>37</v>
      </c>
      <c r="C162" s="196" t="s">
        <v>884</v>
      </c>
      <c r="D162" s="662">
        <v>0</v>
      </c>
      <c r="E162" s="664">
        <v>0</v>
      </c>
      <c r="F162" s="585">
        <f t="shared" ref="F162" si="94">E162-D162</f>
        <v>0</v>
      </c>
      <c r="G162" s="587">
        <v>0</v>
      </c>
      <c r="H162" s="597" t="s">
        <v>844</v>
      </c>
    </row>
    <row r="163" spans="1:8" s="186" customFormat="1" ht="16.5" thickBot="1" x14ac:dyDescent="0.3">
      <c r="A163" s="590"/>
      <c r="B163" s="592"/>
      <c r="C163" s="197" t="s">
        <v>885</v>
      </c>
      <c r="D163" s="663"/>
      <c r="E163" s="665"/>
      <c r="F163" s="586"/>
      <c r="G163" s="588"/>
      <c r="H163" s="598"/>
    </row>
    <row r="164" spans="1:8" s="186" customFormat="1" x14ac:dyDescent="0.25">
      <c r="A164" s="589" t="s">
        <v>934</v>
      </c>
      <c r="B164" s="591" t="s">
        <v>39</v>
      </c>
      <c r="C164" s="196" t="s">
        <v>884</v>
      </c>
      <c r="D164" s="662">
        <v>0</v>
      </c>
      <c r="E164" s="664">
        <v>0</v>
      </c>
      <c r="F164" s="585">
        <f t="shared" ref="F164" si="95">E164-D164</f>
        <v>0</v>
      </c>
      <c r="G164" s="587">
        <v>0</v>
      </c>
      <c r="H164" s="597" t="s">
        <v>844</v>
      </c>
    </row>
    <row r="165" spans="1:8" s="186" customFormat="1" ht="16.5" thickBot="1" x14ac:dyDescent="0.3">
      <c r="A165" s="590"/>
      <c r="B165" s="592"/>
      <c r="C165" s="197" t="s">
        <v>885</v>
      </c>
      <c r="D165" s="663"/>
      <c r="E165" s="665"/>
      <c r="F165" s="586"/>
      <c r="G165" s="588"/>
      <c r="H165" s="598"/>
    </row>
    <row r="166" spans="1:8" s="186" customFormat="1" x14ac:dyDescent="0.25">
      <c r="A166" s="589" t="s">
        <v>935</v>
      </c>
      <c r="B166" s="591" t="s">
        <v>41</v>
      </c>
      <c r="C166" s="196" t="s">
        <v>884</v>
      </c>
      <c r="D166" s="662">
        <v>0</v>
      </c>
      <c r="E166" s="664">
        <v>0</v>
      </c>
      <c r="F166" s="585">
        <f t="shared" ref="F166" si="96">E166-D166</f>
        <v>0</v>
      </c>
      <c r="G166" s="587">
        <v>0</v>
      </c>
      <c r="H166" s="597" t="s">
        <v>844</v>
      </c>
    </row>
    <row r="167" spans="1:8" s="186" customFormat="1" ht="16.5" thickBot="1" x14ac:dyDescent="0.3">
      <c r="A167" s="590"/>
      <c r="B167" s="592"/>
      <c r="C167" s="197" t="s">
        <v>885</v>
      </c>
      <c r="D167" s="663"/>
      <c r="E167" s="665"/>
      <c r="F167" s="586"/>
      <c r="G167" s="588"/>
      <c r="H167" s="598"/>
    </row>
    <row r="168" spans="1:8" s="186" customFormat="1" x14ac:dyDescent="0.25">
      <c r="A168" s="656"/>
      <c r="B168" s="591" t="s">
        <v>43</v>
      </c>
      <c r="C168" s="196" t="s">
        <v>884</v>
      </c>
      <c r="D168" s="618">
        <v>0</v>
      </c>
      <c r="E168" s="668">
        <v>0</v>
      </c>
      <c r="F168" s="585">
        <f t="shared" ref="F168" si="97">E168-D168</f>
        <v>0</v>
      </c>
      <c r="G168" s="587">
        <v>0</v>
      </c>
      <c r="H168" s="597" t="s">
        <v>844</v>
      </c>
    </row>
    <row r="169" spans="1:8" s="186" customFormat="1" ht="16.5" thickBot="1" x14ac:dyDescent="0.3">
      <c r="A169" s="657"/>
      <c r="B169" s="592"/>
      <c r="C169" s="197" t="s">
        <v>885</v>
      </c>
      <c r="D169" s="619"/>
      <c r="E169" s="669"/>
      <c r="F169" s="586"/>
      <c r="G169" s="588"/>
      <c r="H169" s="598"/>
    </row>
    <row r="170" spans="1:8" s="186" customFormat="1" x14ac:dyDescent="0.25">
      <c r="A170" s="656"/>
      <c r="B170" s="591" t="s">
        <v>45</v>
      </c>
      <c r="C170" s="196" t="s">
        <v>884</v>
      </c>
      <c r="D170" s="662">
        <v>0</v>
      </c>
      <c r="E170" s="664">
        <v>0</v>
      </c>
      <c r="F170" s="585">
        <f t="shared" ref="F170" si="98">E170-D170</f>
        <v>0</v>
      </c>
      <c r="G170" s="587">
        <v>0</v>
      </c>
      <c r="H170" s="597" t="s">
        <v>844</v>
      </c>
    </row>
    <row r="171" spans="1:8" s="186" customFormat="1" ht="16.5" thickBot="1" x14ac:dyDescent="0.3">
      <c r="A171" s="657"/>
      <c r="B171" s="592"/>
      <c r="C171" s="197" t="s">
        <v>885</v>
      </c>
      <c r="D171" s="663"/>
      <c r="E171" s="665"/>
      <c r="F171" s="586"/>
      <c r="G171" s="588"/>
      <c r="H171" s="598"/>
    </row>
    <row r="172" spans="1:8" s="186" customFormat="1" x14ac:dyDescent="0.25">
      <c r="A172" s="589" t="s">
        <v>936</v>
      </c>
      <c r="B172" s="591" t="s">
        <v>47</v>
      </c>
      <c r="C172" s="196" t="s">
        <v>884</v>
      </c>
      <c r="D172" s="662">
        <f t="shared" ref="D172" si="99">D57-D86</f>
        <v>0</v>
      </c>
      <c r="E172" s="664">
        <v>0</v>
      </c>
      <c r="F172" s="585">
        <f t="shared" ref="F172" si="100">E172-D172</f>
        <v>0</v>
      </c>
      <c r="G172" s="587">
        <v>0</v>
      </c>
      <c r="H172" s="597" t="s">
        <v>844</v>
      </c>
    </row>
    <row r="173" spans="1:8" s="186" customFormat="1" ht="16.5" thickBot="1" x14ac:dyDescent="0.3">
      <c r="A173" s="590"/>
      <c r="B173" s="592"/>
      <c r="C173" s="197" t="s">
        <v>885</v>
      </c>
      <c r="D173" s="663"/>
      <c r="E173" s="665"/>
      <c r="F173" s="586"/>
      <c r="G173" s="588"/>
      <c r="H173" s="598"/>
    </row>
    <row r="174" spans="1:8" s="186" customFormat="1" x14ac:dyDescent="0.25">
      <c r="A174" s="604" t="s">
        <v>133</v>
      </c>
      <c r="B174" s="202" t="s">
        <v>937</v>
      </c>
      <c r="C174" s="196" t="s">
        <v>884</v>
      </c>
      <c r="D174" s="662">
        <v>0</v>
      </c>
      <c r="E174" s="664">
        <v>0</v>
      </c>
      <c r="F174" s="585">
        <f t="shared" ref="F174" si="101">E174-D174</f>
        <v>0</v>
      </c>
      <c r="G174" s="587">
        <v>0</v>
      </c>
      <c r="H174" s="597" t="s">
        <v>844</v>
      </c>
    </row>
    <row r="175" spans="1:8" s="186" customFormat="1" ht="16.5" thickBot="1" x14ac:dyDescent="0.3">
      <c r="A175" s="605"/>
      <c r="B175" s="203" t="s">
        <v>938</v>
      </c>
      <c r="C175" s="197" t="s">
        <v>885</v>
      </c>
      <c r="D175" s="663"/>
      <c r="E175" s="665"/>
      <c r="F175" s="586"/>
      <c r="G175" s="588"/>
      <c r="H175" s="598"/>
    </row>
    <row r="176" spans="1:8" s="186" customFormat="1" x14ac:dyDescent="0.25">
      <c r="A176" s="589" t="s">
        <v>939</v>
      </c>
      <c r="B176" s="591" t="s">
        <v>136</v>
      </c>
      <c r="C176" s="196" t="s">
        <v>884</v>
      </c>
      <c r="D176" s="662">
        <v>0</v>
      </c>
      <c r="E176" s="664">
        <v>0</v>
      </c>
      <c r="F176" s="585">
        <f t="shared" ref="F176" si="102">E176-D176</f>
        <v>0</v>
      </c>
      <c r="G176" s="587">
        <v>0</v>
      </c>
      <c r="H176" s="597" t="s">
        <v>844</v>
      </c>
    </row>
    <row r="177" spans="1:8" s="186" customFormat="1" ht="16.5" thickBot="1" x14ac:dyDescent="0.3">
      <c r="A177" s="590"/>
      <c r="B177" s="592"/>
      <c r="C177" s="197" t="s">
        <v>885</v>
      </c>
      <c r="D177" s="663"/>
      <c r="E177" s="665"/>
      <c r="F177" s="586"/>
      <c r="G177" s="588"/>
      <c r="H177" s="598"/>
    </row>
    <row r="178" spans="1:8" s="186" customFormat="1" x14ac:dyDescent="0.25">
      <c r="A178" s="656"/>
      <c r="B178" s="591" t="s">
        <v>138</v>
      </c>
      <c r="C178" s="196" t="s">
        <v>884</v>
      </c>
      <c r="D178" s="662">
        <v>0</v>
      </c>
      <c r="E178" s="664">
        <v>0</v>
      </c>
      <c r="F178" s="585">
        <f t="shared" ref="F178" si="103">E178-D178</f>
        <v>0</v>
      </c>
      <c r="G178" s="587">
        <v>0</v>
      </c>
      <c r="H178" s="597" t="s">
        <v>844</v>
      </c>
    </row>
    <row r="179" spans="1:8" s="186" customFormat="1" ht="16.5" thickBot="1" x14ac:dyDescent="0.3">
      <c r="A179" s="657"/>
      <c r="B179" s="592"/>
      <c r="C179" s="197" t="s">
        <v>885</v>
      </c>
      <c r="D179" s="663"/>
      <c r="E179" s="665"/>
      <c r="F179" s="586"/>
      <c r="G179" s="588"/>
      <c r="H179" s="598"/>
    </row>
    <row r="180" spans="1:8" s="186" customFormat="1" x14ac:dyDescent="0.25">
      <c r="A180" s="656"/>
      <c r="B180" s="591" t="s">
        <v>140</v>
      </c>
      <c r="C180" s="196" t="s">
        <v>884</v>
      </c>
      <c r="D180" s="662">
        <v>0</v>
      </c>
      <c r="E180" s="664">
        <v>0</v>
      </c>
      <c r="F180" s="585">
        <f t="shared" ref="F180" si="104">E180-D180</f>
        <v>0</v>
      </c>
      <c r="G180" s="587">
        <v>0</v>
      </c>
      <c r="H180" s="597" t="s">
        <v>844</v>
      </c>
    </row>
    <row r="181" spans="1:8" s="186" customFormat="1" ht="16.5" thickBot="1" x14ac:dyDescent="0.3">
      <c r="A181" s="657"/>
      <c r="B181" s="592"/>
      <c r="C181" s="197" t="s">
        <v>885</v>
      </c>
      <c r="D181" s="663"/>
      <c r="E181" s="665"/>
      <c r="F181" s="586"/>
      <c r="G181" s="588"/>
      <c r="H181" s="598"/>
    </row>
    <row r="182" spans="1:8" s="186" customFormat="1" x14ac:dyDescent="0.25">
      <c r="A182" s="656"/>
      <c r="B182" s="591" t="s">
        <v>142</v>
      </c>
      <c r="C182" s="196" t="s">
        <v>884</v>
      </c>
      <c r="D182" s="662">
        <v>0</v>
      </c>
      <c r="E182" s="664">
        <v>0</v>
      </c>
      <c r="F182" s="585">
        <f t="shared" ref="F182" si="105">E182-D182</f>
        <v>0</v>
      </c>
      <c r="G182" s="587">
        <v>0</v>
      </c>
      <c r="H182" s="597" t="s">
        <v>844</v>
      </c>
    </row>
    <row r="183" spans="1:8" s="186" customFormat="1" ht="16.5" thickBot="1" x14ac:dyDescent="0.3">
      <c r="A183" s="657"/>
      <c r="B183" s="592"/>
      <c r="C183" s="197" t="s">
        <v>885</v>
      </c>
      <c r="D183" s="663"/>
      <c r="E183" s="665"/>
      <c r="F183" s="586"/>
      <c r="G183" s="588"/>
      <c r="H183" s="598"/>
    </row>
    <row r="184" spans="1:8" s="186" customFormat="1" x14ac:dyDescent="0.25">
      <c r="A184" s="604" t="s">
        <v>143</v>
      </c>
      <c r="B184" s="591" t="s">
        <v>144</v>
      </c>
      <c r="C184" s="196" t="s">
        <v>884</v>
      </c>
      <c r="D184" s="662">
        <v>0</v>
      </c>
      <c r="E184" s="664">
        <v>0</v>
      </c>
      <c r="F184" s="585">
        <f t="shared" ref="F184" si="106">E184-D184</f>
        <v>0</v>
      </c>
      <c r="G184" s="587">
        <v>0</v>
      </c>
      <c r="H184" s="597" t="s">
        <v>844</v>
      </c>
    </row>
    <row r="185" spans="1:8" s="186" customFormat="1" ht="16.5" thickBot="1" x14ac:dyDescent="0.3">
      <c r="A185" s="605"/>
      <c r="B185" s="592"/>
      <c r="C185" s="197" t="s">
        <v>885</v>
      </c>
      <c r="D185" s="663"/>
      <c r="E185" s="665"/>
      <c r="F185" s="586"/>
      <c r="G185" s="588"/>
      <c r="H185" s="598"/>
    </row>
    <row r="186" spans="1:8" s="186" customFormat="1" x14ac:dyDescent="0.25">
      <c r="A186" s="656" t="s">
        <v>940</v>
      </c>
      <c r="B186" s="591" t="s">
        <v>146</v>
      </c>
      <c r="C186" s="196" t="s">
        <v>884</v>
      </c>
      <c r="D186" s="662">
        <v>0</v>
      </c>
      <c r="E186" s="664">
        <v>0</v>
      </c>
      <c r="F186" s="585">
        <f t="shared" ref="F186" si="107">E186-D186</f>
        <v>0</v>
      </c>
      <c r="G186" s="587">
        <v>0</v>
      </c>
      <c r="H186" s="597" t="s">
        <v>844</v>
      </c>
    </row>
    <row r="187" spans="1:8" s="186" customFormat="1" ht="16.5" thickBot="1" x14ac:dyDescent="0.3">
      <c r="A187" s="657"/>
      <c r="B187" s="592"/>
      <c r="C187" s="197" t="s">
        <v>885</v>
      </c>
      <c r="D187" s="663"/>
      <c r="E187" s="665"/>
      <c r="F187" s="586"/>
      <c r="G187" s="588"/>
      <c r="H187" s="598"/>
    </row>
    <row r="188" spans="1:8" s="186" customFormat="1" x14ac:dyDescent="0.25">
      <c r="A188" s="589" t="s">
        <v>941</v>
      </c>
      <c r="B188" s="591" t="s">
        <v>102</v>
      </c>
      <c r="C188" s="196" t="s">
        <v>884</v>
      </c>
      <c r="D188" s="662">
        <v>0</v>
      </c>
      <c r="E188" s="664">
        <v>0</v>
      </c>
      <c r="F188" s="585">
        <f t="shared" ref="F188" si="108">E188-D188</f>
        <v>0</v>
      </c>
      <c r="G188" s="587">
        <v>0</v>
      </c>
      <c r="H188" s="597" t="s">
        <v>844</v>
      </c>
    </row>
    <row r="189" spans="1:8" s="186" customFormat="1" ht="16.5" thickBot="1" x14ac:dyDescent="0.3">
      <c r="A189" s="590"/>
      <c r="B189" s="592"/>
      <c r="C189" s="197" t="s">
        <v>885</v>
      </c>
      <c r="D189" s="663"/>
      <c r="E189" s="665"/>
      <c r="F189" s="586"/>
      <c r="G189" s="588"/>
      <c r="H189" s="598"/>
    </row>
    <row r="190" spans="1:8" s="186" customFormat="1" x14ac:dyDescent="0.25">
      <c r="A190" s="656" t="s">
        <v>942</v>
      </c>
      <c r="B190" s="591" t="s">
        <v>149</v>
      </c>
      <c r="C190" s="196" t="s">
        <v>884</v>
      </c>
      <c r="D190" s="662">
        <v>0</v>
      </c>
      <c r="E190" s="664">
        <v>0</v>
      </c>
      <c r="F190" s="585">
        <f t="shared" ref="F190" si="109">E190-D190</f>
        <v>0</v>
      </c>
      <c r="G190" s="587">
        <v>0</v>
      </c>
      <c r="H190" s="597" t="s">
        <v>844</v>
      </c>
    </row>
    <row r="191" spans="1:8" s="186" customFormat="1" ht="16.5" thickBot="1" x14ac:dyDescent="0.3">
      <c r="A191" s="657"/>
      <c r="B191" s="592"/>
      <c r="C191" s="197" t="s">
        <v>885</v>
      </c>
      <c r="D191" s="663"/>
      <c r="E191" s="665"/>
      <c r="F191" s="586"/>
      <c r="G191" s="588"/>
      <c r="H191" s="598"/>
    </row>
    <row r="192" spans="1:8" s="186" customFormat="1" x14ac:dyDescent="0.25">
      <c r="A192" s="656" t="s">
        <v>943</v>
      </c>
      <c r="B192" s="591" t="s">
        <v>151</v>
      </c>
      <c r="C192" s="196" t="s">
        <v>884</v>
      </c>
      <c r="D192" s="662">
        <v>0</v>
      </c>
      <c r="E192" s="664">
        <v>0</v>
      </c>
      <c r="F192" s="585">
        <f t="shared" ref="F192" si="110">E192-D192</f>
        <v>0</v>
      </c>
      <c r="G192" s="587">
        <v>0</v>
      </c>
      <c r="H192" s="597" t="s">
        <v>844</v>
      </c>
    </row>
    <row r="193" spans="1:8" s="186" customFormat="1" ht="16.5" thickBot="1" x14ac:dyDescent="0.3">
      <c r="A193" s="657"/>
      <c r="B193" s="592"/>
      <c r="C193" s="197" t="s">
        <v>885</v>
      </c>
      <c r="D193" s="663"/>
      <c r="E193" s="665"/>
      <c r="F193" s="586"/>
      <c r="G193" s="588"/>
      <c r="H193" s="598"/>
    </row>
    <row r="194" spans="1:8" s="186" customFormat="1" x14ac:dyDescent="0.25">
      <c r="A194" s="656" t="s">
        <v>944</v>
      </c>
      <c r="B194" s="591" t="s">
        <v>153</v>
      </c>
      <c r="C194" s="196" t="s">
        <v>884</v>
      </c>
      <c r="D194" s="662">
        <v>0</v>
      </c>
      <c r="E194" s="664">
        <v>0</v>
      </c>
      <c r="F194" s="585">
        <f t="shared" ref="F194" si="111">E194-D194</f>
        <v>0</v>
      </c>
      <c r="G194" s="587">
        <v>0</v>
      </c>
      <c r="H194" s="597" t="s">
        <v>844</v>
      </c>
    </row>
    <row r="195" spans="1:8" s="186" customFormat="1" ht="16.5" thickBot="1" x14ac:dyDescent="0.3">
      <c r="A195" s="657"/>
      <c r="B195" s="592"/>
      <c r="C195" s="197" t="s">
        <v>885</v>
      </c>
      <c r="D195" s="663"/>
      <c r="E195" s="665"/>
      <c r="F195" s="586"/>
      <c r="G195" s="588"/>
      <c r="H195" s="598"/>
    </row>
    <row r="196" spans="1:8" s="186" customFormat="1" x14ac:dyDescent="0.25">
      <c r="A196" s="604" t="s">
        <v>154</v>
      </c>
      <c r="B196" s="591" t="s">
        <v>144</v>
      </c>
      <c r="C196" s="196" t="s">
        <v>884</v>
      </c>
      <c r="D196" s="662">
        <v>0</v>
      </c>
      <c r="E196" s="664">
        <v>0</v>
      </c>
      <c r="F196" s="585">
        <f t="shared" ref="F196" si="112">E196-D196</f>
        <v>0</v>
      </c>
      <c r="G196" s="587">
        <v>0</v>
      </c>
      <c r="H196" s="597" t="s">
        <v>844</v>
      </c>
    </row>
    <row r="197" spans="1:8" s="186" customFormat="1" ht="16.5" thickBot="1" x14ac:dyDescent="0.3">
      <c r="A197" s="605"/>
      <c r="B197" s="592"/>
      <c r="C197" s="197" t="s">
        <v>885</v>
      </c>
      <c r="D197" s="663"/>
      <c r="E197" s="665"/>
      <c r="F197" s="586"/>
      <c r="G197" s="588"/>
      <c r="H197" s="598"/>
    </row>
    <row r="198" spans="1:8" s="186" customFormat="1" x14ac:dyDescent="0.25">
      <c r="A198" s="656" t="s">
        <v>945</v>
      </c>
      <c r="B198" s="591" t="s">
        <v>156</v>
      </c>
      <c r="C198" s="196" t="s">
        <v>884</v>
      </c>
      <c r="D198" s="662">
        <v>0</v>
      </c>
      <c r="E198" s="664">
        <v>0</v>
      </c>
      <c r="F198" s="585">
        <f t="shared" ref="F198" si="113">E198-D198</f>
        <v>0</v>
      </c>
      <c r="G198" s="587">
        <v>0</v>
      </c>
      <c r="H198" s="597" t="s">
        <v>844</v>
      </c>
    </row>
    <row r="199" spans="1:8" s="186" customFormat="1" ht="16.5" thickBot="1" x14ac:dyDescent="0.3">
      <c r="A199" s="657"/>
      <c r="B199" s="592"/>
      <c r="C199" s="197" t="s">
        <v>885</v>
      </c>
      <c r="D199" s="663"/>
      <c r="E199" s="665"/>
      <c r="F199" s="586"/>
      <c r="G199" s="588"/>
      <c r="H199" s="598"/>
    </row>
    <row r="200" spans="1:8" s="186" customFormat="1" ht="31.5" x14ac:dyDescent="0.25">
      <c r="A200" s="604" t="s">
        <v>157</v>
      </c>
      <c r="B200" s="202" t="s">
        <v>946</v>
      </c>
      <c r="C200" s="196" t="s">
        <v>884</v>
      </c>
      <c r="D200" s="634">
        <f t="shared" ref="D200" si="114">D174+D144</f>
        <v>16.274158000000057</v>
      </c>
      <c r="E200" s="634">
        <f t="shared" ref="E200" si="115">E174+E144</f>
        <v>21.834121109999984</v>
      </c>
      <c r="F200" s="585">
        <f t="shared" ref="F200" si="116">E200-D200</f>
        <v>5.5599631099999272</v>
      </c>
      <c r="G200" s="587">
        <f t="shared" ref="G200" si="117">E200/D200</f>
        <v>1.3416436727479177</v>
      </c>
      <c r="H200" s="597" t="s">
        <v>844</v>
      </c>
    </row>
    <row r="201" spans="1:8" s="186" customFormat="1" ht="32.25" thickBot="1" x14ac:dyDescent="0.3">
      <c r="A201" s="605"/>
      <c r="B201" s="203" t="s">
        <v>947</v>
      </c>
      <c r="C201" s="197" t="s">
        <v>885</v>
      </c>
      <c r="D201" s="635"/>
      <c r="E201" s="635"/>
      <c r="F201" s="586"/>
      <c r="G201" s="588"/>
      <c r="H201" s="598"/>
    </row>
    <row r="202" spans="1:8" s="186" customFormat="1" x14ac:dyDescent="0.25">
      <c r="A202" s="589" t="s">
        <v>948</v>
      </c>
      <c r="B202" s="591" t="s">
        <v>160</v>
      </c>
      <c r="C202" s="196" t="s">
        <v>884</v>
      </c>
      <c r="D202" s="662">
        <v>0</v>
      </c>
      <c r="E202" s="664">
        <v>0</v>
      </c>
      <c r="F202" s="585">
        <f t="shared" ref="F202" si="118">E202-D202</f>
        <v>0</v>
      </c>
      <c r="G202" s="587">
        <v>0</v>
      </c>
      <c r="H202" s="597" t="s">
        <v>844</v>
      </c>
    </row>
    <row r="203" spans="1:8" s="186" customFormat="1" ht="16.5" thickBot="1" x14ac:dyDescent="0.3">
      <c r="A203" s="590"/>
      <c r="B203" s="592"/>
      <c r="C203" s="197" t="s">
        <v>885</v>
      </c>
      <c r="D203" s="663"/>
      <c r="E203" s="665"/>
      <c r="F203" s="586"/>
      <c r="G203" s="588"/>
      <c r="H203" s="598"/>
    </row>
    <row r="204" spans="1:8" s="186" customFormat="1" x14ac:dyDescent="0.25">
      <c r="A204" s="656"/>
      <c r="B204" s="591" t="s">
        <v>23</v>
      </c>
      <c r="C204" s="196" t="s">
        <v>884</v>
      </c>
      <c r="D204" s="662">
        <v>0</v>
      </c>
      <c r="E204" s="664">
        <v>0</v>
      </c>
      <c r="F204" s="585">
        <f t="shared" ref="F204" si="119">E204-D204</f>
        <v>0</v>
      </c>
      <c r="G204" s="587">
        <v>0</v>
      </c>
      <c r="H204" s="597" t="s">
        <v>844</v>
      </c>
    </row>
    <row r="205" spans="1:8" s="186" customFormat="1" ht="16.5" thickBot="1" x14ac:dyDescent="0.3">
      <c r="A205" s="657"/>
      <c r="B205" s="592"/>
      <c r="C205" s="197" t="s">
        <v>885</v>
      </c>
      <c r="D205" s="663"/>
      <c r="E205" s="665"/>
      <c r="F205" s="586"/>
      <c r="G205" s="588"/>
      <c r="H205" s="598"/>
    </row>
    <row r="206" spans="1:8" s="186" customFormat="1" x14ac:dyDescent="0.25">
      <c r="A206" s="656"/>
      <c r="B206" s="591" t="s">
        <v>25</v>
      </c>
      <c r="C206" s="196" t="s">
        <v>884</v>
      </c>
      <c r="D206" s="662">
        <v>0</v>
      </c>
      <c r="E206" s="664">
        <v>0</v>
      </c>
      <c r="F206" s="585">
        <f t="shared" ref="F206" si="120">E206-D206</f>
        <v>0</v>
      </c>
      <c r="G206" s="587">
        <v>0</v>
      </c>
      <c r="H206" s="597" t="s">
        <v>844</v>
      </c>
    </row>
    <row r="207" spans="1:8" s="186" customFormat="1" ht="16.5" thickBot="1" x14ac:dyDescent="0.3">
      <c r="A207" s="657"/>
      <c r="B207" s="592"/>
      <c r="C207" s="197" t="s">
        <v>885</v>
      </c>
      <c r="D207" s="663"/>
      <c r="E207" s="665"/>
      <c r="F207" s="586"/>
      <c r="G207" s="588"/>
      <c r="H207" s="598"/>
    </row>
    <row r="208" spans="1:8" s="186" customFormat="1" x14ac:dyDescent="0.25">
      <c r="A208" s="656"/>
      <c r="B208" s="591" t="s">
        <v>27</v>
      </c>
      <c r="C208" s="196" t="s">
        <v>884</v>
      </c>
      <c r="D208" s="662">
        <v>0</v>
      </c>
      <c r="E208" s="664">
        <v>0</v>
      </c>
      <c r="F208" s="585">
        <f t="shared" ref="F208" si="121">E208-D208</f>
        <v>0</v>
      </c>
      <c r="G208" s="587">
        <v>0</v>
      </c>
      <c r="H208" s="597" t="s">
        <v>844</v>
      </c>
    </row>
    <row r="209" spans="1:8" s="186" customFormat="1" ht="16.5" thickBot="1" x14ac:dyDescent="0.3">
      <c r="A209" s="657"/>
      <c r="B209" s="592"/>
      <c r="C209" s="197" t="s">
        <v>885</v>
      </c>
      <c r="D209" s="663"/>
      <c r="E209" s="665"/>
      <c r="F209" s="586"/>
      <c r="G209" s="588"/>
      <c r="H209" s="598"/>
    </row>
    <row r="210" spans="1:8" s="186" customFormat="1" x14ac:dyDescent="0.25">
      <c r="A210" s="589" t="s">
        <v>949</v>
      </c>
      <c r="B210" s="591" t="s">
        <v>29</v>
      </c>
      <c r="C210" s="196" t="s">
        <v>884</v>
      </c>
      <c r="D210" s="662">
        <v>0</v>
      </c>
      <c r="E210" s="664">
        <v>0</v>
      </c>
      <c r="F210" s="585">
        <f t="shared" ref="F210" si="122">E210-D210</f>
        <v>0</v>
      </c>
      <c r="G210" s="587">
        <v>0</v>
      </c>
      <c r="H210" s="597" t="s">
        <v>844</v>
      </c>
    </row>
    <row r="211" spans="1:8" s="186" customFormat="1" ht="16.5" thickBot="1" x14ac:dyDescent="0.3">
      <c r="A211" s="590"/>
      <c r="B211" s="592"/>
      <c r="C211" s="197" t="s">
        <v>885</v>
      </c>
      <c r="D211" s="663"/>
      <c r="E211" s="665"/>
      <c r="F211" s="586"/>
      <c r="G211" s="588"/>
      <c r="H211" s="598"/>
    </row>
    <row r="212" spans="1:8" s="186" customFormat="1" x14ac:dyDescent="0.25">
      <c r="A212" s="589" t="s">
        <v>950</v>
      </c>
      <c r="B212" s="591" t="s">
        <v>31</v>
      </c>
      <c r="C212" s="196" t="s">
        <v>884</v>
      </c>
      <c r="D212" s="662">
        <f t="shared" ref="D212" si="123">D186+D156</f>
        <v>16.274158000000057</v>
      </c>
      <c r="E212" s="634">
        <f t="shared" ref="E212" si="124">E186+E156</f>
        <v>21.834121109999984</v>
      </c>
      <c r="F212" s="585">
        <f t="shared" ref="F212" si="125">E212-D212</f>
        <v>5.5599631099999272</v>
      </c>
      <c r="G212" s="587">
        <f t="shared" ref="G212" si="126">E212/D212</f>
        <v>1.3416436727479177</v>
      </c>
      <c r="H212" s="597" t="s">
        <v>844</v>
      </c>
    </row>
    <row r="213" spans="1:8" s="186" customFormat="1" ht="16.5" thickBot="1" x14ac:dyDescent="0.3">
      <c r="A213" s="590"/>
      <c r="B213" s="592"/>
      <c r="C213" s="197" t="s">
        <v>885</v>
      </c>
      <c r="D213" s="663"/>
      <c r="E213" s="635"/>
      <c r="F213" s="586"/>
      <c r="G213" s="588"/>
      <c r="H213" s="598"/>
    </row>
    <row r="214" spans="1:8" s="186" customFormat="1" x14ac:dyDescent="0.25">
      <c r="A214" s="589" t="s">
        <v>951</v>
      </c>
      <c r="B214" s="591" t="s">
        <v>33</v>
      </c>
      <c r="C214" s="196" t="s">
        <v>884</v>
      </c>
      <c r="D214" s="662">
        <v>0</v>
      </c>
      <c r="E214" s="664">
        <v>0</v>
      </c>
      <c r="F214" s="585">
        <f t="shared" ref="F214" si="127">E214-D214</f>
        <v>0</v>
      </c>
      <c r="G214" s="587">
        <v>0</v>
      </c>
      <c r="H214" s="597" t="s">
        <v>844</v>
      </c>
    </row>
    <row r="215" spans="1:8" s="186" customFormat="1" ht="16.5" thickBot="1" x14ac:dyDescent="0.3">
      <c r="A215" s="590"/>
      <c r="B215" s="592"/>
      <c r="C215" s="197" t="s">
        <v>885</v>
      </c>
      <c r="D215" s="663"/>
      <c r="E215" s="665"/>
      <c r="F215" s="586"/>
      <c r="G215" s="588"/>
      <c r="H215" s="598"/>
    </row>
    <row r="216" spans="1:8" s="186" customFormat="1" x14ac:dyDescent="0.25">
      <c r="A216" s="589" t="s">
        <v>952</v>
      </c>
      <c r="B216" s="591" t="s">
        <v>35</v>
      </c>
      <c r="C216" s="196" t="s">
        <v>884</v>
      </c>
      <c r="D216" s="662">
        <f t="shared" ref="D216" si="128">D190+D160</f>
        <v>0</v>
      </c>
      <c r="E216" s="664">
        <v>0</v>
      </c>
      <c r="F216" s="585">
        <f t="shared" ref="F216" si="129">E216-D216</f>
        <v>0</v>
      </c>
      <c r="G216" s="587">
        <v>0</v>
      </c>
      <c r="H216" s="597" t="s">
        <v>844</v>
      </c>
    </row>
    <row r="217" spans="1:8" s="186" customFormat="1" ht="16.5" thickBot="1" x14ac:dyDescent="0.3">
      <c r="A217" s="590"/>
      <c r="B217" s="592"/>
      <c r="C217" s="197" t="s">
        <v>885</v>
      </c>
      <c r="D217" s="663"/>
      <c r="E217" s="665"/>
      <c r="F217" s="586"/>
      <c r="G217" s="588"/>
      <c r="H217" s="598"/>
    </row>
    <row r="218" spans="1:8" s="186" customFormat="1" x14ac:dyDescent="0.25">
      <c r="A218" s="589" t="s">
        <v>953</v>
      </c>
      <c r="B218" s="591" t="s">
        <v>37</v>
      </c>
      <c r="C218" s="196" t="s">
        <v>884</v>
      </c>
      <c r="D218" s="662">
        <v>0</v>
      </c>
      <c r="E218" s="664">
        <v>0</v>
      </c>
      <c r="F218" s="585">
        <f t="shared" ref="F218" si="130">E218-D218</f>
        <v>0</v>
      </c>
      <c r="G218" s="587">
        <v>0</v>
      </c>
      <c r="H218" s="597" t="s">
        <v>844</v>
      </c>
    </row>
    <row r="219" spans="1:8" s="186" customFormat="1" ht="16.5" thickBot="1" x14ac:dyDescent="0.3">
      <c r="A219" s="590"/>
      <c r="B219" s="592"/>
      <c r="C219" s="197" t="s">
        <v>885</v>
      </c>
      <c r="D219" s="663"/>
      <c r="E219" s="665"/>
      <c r="F219" s="586"/>
      <c r="G219" s="588"/>
      <c r="H219" s="598"/>
    </row>
    <row r="220" spans="1:8" s="186" customFormat="1" x14ac:dyDescent="0.25">
      <c r="A220" s="589" t="s">
        <v>954</v>
      </c>
      <c r="B220" s="591" t="s">
        <v>39</v>
      </c>
      <c r="C220" s="196" t="s">
        <v>884</v>
      </c>
      <c r="D220" s="662">
        <v>0</v>
      </c>
      <c r="E220" s="664">
        <v>0</v>
      </c>
      <c r="F220" s="585">
        <f t="shared" ref="F220" si="131">E220-D220</f>
        <v>0</v>
      </c>
      <c r="G220" s="587">
        <v>0</v>
      </c>
      <c r="H220" s="597" t="s">
        <v>844</v>
      </c>
    </row>
    <row r="221" spans="1:8" s="186" customFormat="1" ht="16.5" thickBot="1" x14ac:dyDescent="0.3">
      <c r="A221" s="590"/>
      <c r="B221" s="592"/>
      <c r="C221" s="197" t="s">
        <v>885</v>
      </c>
      <c r="D221" s="663"/>
      <c r="E221" s="665"/>
      <c r="F221" s="586"/>
      <c r="G221" s="588"/>
      <c r="H221" s="598"/>
    </row>
    <row r="222" spans="1:8" s="186" customFormat="1" x14ac:dyDescent="0.25">
      <c r="A222" s="589" t="s">
        <v>955</v>
      </c>
      <c r="B222" s="591" t="s">
        <v>41</v>
      </c>
      <c r="C222" s="196" t="s">
        <v>884</v>
      </c>
      <c r="D222" s="662">
        <v>0</v>
      </c>
      <c r="E222" s="664">
        <v>0</v>
      </c>
      <c r="F222" s="585">
        <f t="shared" ref="F222" si="132">E222-D222</f>
        <v>0</v>
      </c>
      <c r="G222" s="587">
        <v>0</v>
      </c>
      <c r="H222" s="597" t="s">
        <v>844</v>
      </c>
    </row>
    <row r="223" spans="1:8" s="186" customFormat="1" ht="16.5" thickBot="1" x14ac:dyDescent="0.3">
      <c r="A223" s="590"/>
      <c r="B223" s="592"/>
      <c r="C223" s="197" t="s">
        <v>885</v>
      </c>
      <c r="D223" s="663"/>
      <c r="E223" s="665"/>
      <c r="F223" s="586"/>
      <c r="G223" s="588"/>
      <c r="H223" s="598"/>
    </row>
    <row r="224" spans="1:8" s="186" customFormat="1" x14ac:dyDescent="0.25">
      <c r="A224" s="656"/>
      <c r="B224" s="591" t="s">
        <v>43</v>
      </c>
      <c r="C224" s="196" t="s">
        <v>884</v>
      </c>
      <c r="D224" s="662">
        <v>0</v>
      </c>
      <c r="E224" s="664">
        <v>0</v>
      </c>
      <c r="F224" s="585">
        <f t="shared" ref="F224" si="133">E224-D224</f>
        <v>0</v>
      </c>
      <c r="G224" s="587">
        <v>0</v>
      </c>
      <c r="H224" s="597" t="s">
        <v>844</v>
      </c>
    </row>
    <row r="225" spans="1:8" s="186" customFormat="1" ht="16.5" thickBot="1" x14ac:dyDescent="0.3">
      <c r="A225" s="657"/>
      <c r="B225" s="592"/>
      <c r="C225" s="197" t="s">
        <v>885</v>
      </c>
      <c r="D225" s="663"/>
      <c r="E225" s="665"/>
      <c r="F225" s="586"/>
      <c r="G225" s="588"/>
      <c r="H225" s="598"/>
    </row>
    <row r="226" spans="1:8" s="186" customFormat="1" x14ac:dyDescent="0.25">
      <c r="A226" s="656"/>
      <c r="B226" s="591" t="s">
        <v>45</v>
      </c>
      <c r="C226" s="196" t="s">
        <v>884</v>
      </c>
      <c r="D226" s="662">
        <v>0</v>
      </c>
      <c r="E226" s="664">
        <v>0</v>
      </c>
      <c r="F226" s="585">
        <f t="shared" ref="F226" si="134">E226-D226</f>
        <v>0</v>
      </c>
      <c r="G226" s="587">
        <v>0</v>
      </c>
      <c r="H226" s="597" t="s">
        <v>844</v>
      </c>
    </row>
    <row r="227" spans="1:8" s="186" customFormat="1" ht="16.5" thickBot="1" x14ac:dyDescent="0.3">
      <c r="A227" s="657"/>
      <c r="B227" s="592"/>
      <c r="C227" s="197" t="s">
        <v>885</v>
      </c>
      <c r="D227" s="663"/>
      <c r="E227" s="665"/>
      <c r="F227" s="586"/>
      <c r="G227" s="588"/>
      <c r="H227" s="598"/>
    </row>
    <row r="228" spans="1:8" s="186" customFormat="1" x14ac:dyDescent="0.25">
      <c r="A228" s="589" t="s">
        <v>956</v>
      </c>
      <c r="B228" s="591" t="s">
        <v>47</v>
      </c>
      <c r="C228" s="196" t="s">
        <v>884</v>
      </c>
      <c r="D228" s="662">
        <f t="shared" ref="D228" si="135">D202+D172</f>
        <v>0</v>
      </c>
      <c r="E228" s="664">
        <v>0</v>
      </c>
      <c r="F228" s="585">
        <f t="shared" ref="F228" si="136">E228-D228</f>
        <v>0</v>
      </c>
      <c r="G228" s="587">
        <v>0</v>
      </c>
      <c r="H228" s="597" t="s">
        <v>844</v>
      </c>
    </row>
    <row r="229" spans="1:8" s="186" customFormat="1" ht="16.5" thickBot="1" x14ac:dyDescent="0.3">
      <c r="A229" s="590"/>
      <c r="B229" s="592"/>
      <c r="C229" s="197" t="s">
        <v>885</v>
      </c>
      <c r="D229" s="663"/>
      <c r="E229" s="665"/>
      <c r="F229" s="586"/>
      <c r="G229" s="588"/>
      <c r="H229" s="598"/>
    </row>
    <row r="230" spans="1:8" s="186" customFormat="1" x14ac:dyDescent="0.25">
      <c r="A230" s="604" t="s">
        <v>174</v>
      </c>
      <c r="B230" s="591" t="s">
        <v>175</v>
      </c>
      <c r="C230" s="196" t="s">
        <v>884</v>
      </c>
      <c r="D230" s="634">
        <f t="shared" ref="D230" si="137">D232+D240+D242+D244+D246+D248+D250+D252+D258</f>
        <v>4.2145200000000003</v>
      </c>
      <c r="E230" s="634">
        <f t="shared" ref="E230" si="138">E232+E240+E242+E244+E246+E248+E250+E252+E258</f>
        <v>10.3094</v>
      </c>
      <c r="F230" s="585">
        <f t="shared" ref="F230" si="139">E230-D230</f>
        <v>6.0948799999999999</v>
      </c>
      <c r="G230" s="587">
        <f t="shared" ref="G230" si="140">E230/D230</f>
        <v>2.4461623150441807</v>
      </c>
      <c r="H230" s="597" t="s">
        <v>844</v>
      </c>
    </row>
    <row r="231" spans="1:8" s="186" customFormat="1" ht="16.5" thickBot="1" x14ac:dyDescent="0.3">
      <c r="A231" s="605"/>
      <c r="B231" s="592"/>
      <c r="C231" s="197" t="s">
        <v>885</v>
      </c>
      <c r="D231" s="635"/>
      <c r="E231" s="635"/>
      <c r="F231" s="586"/>
      <c r="G231" s="588"/>
      <c r="H231" s="598"/>
    </row>
    <row r="232" spans="1:8" s="186" customFormat="1" x14ac:dyDescent="0.25">
      <c r="A232" s="589" t="s">
        <v>957</v>
      </c>
      <c r="B232" s="591" t="s">
        <v>21</v>
      </c>
      <c r="C232" s="196" t="s">
        <v>884</v>
      </c>
      <c r="D232" s="662">
        <v>0</v>
      </c>
      <c r="E232" s="664">
        <v>0</v>
      </c>
      <c r="F232" s="585">
        <f t="shared" ref="F232" si="141">E232-D232</f>
        <v>0</v>
      </c>
      <c r="G232" s="587">
        <v>0</v>
      </c>
      <c r="H232" s="597" t="s">
        <v>844</v>
      </c>
    </row>
    <row r="233" spans="1:8" s="186" customFormat="1" ht="16.5" thickBot="1" x14ac:dyDescent="0.3">
      <c r="A233" s="590"/>
      <c r="B233" s="592"/>
      <c r="C233" s="197" t="s">
        <v>885</v>
      </c>
      <c r="D233" s="663"/>
      <c r="E233" s="665"/>
      <c r="F233" s="586"/>
      <c r="G233" s="588"/>
      <c r="H233" s="598"/>
    </row>
    <row r="234" spans="1:8" s="186" customFormat="1" x14ac:dyDescent="0.25">
      <c r="A234" s="656"/>
      <c r="B234" s="591" t="s">
        <v>23</v>
      </c>
      <c r="C234" s="196" t="s">
        <v>884</v>
      </c>
      <c r="D234" s="618">
        <v>0</v>
      </c>
      <c r="E234" s="668">
        <v>0</v>
      </c>
      <c r="F234" s="585">
        <f t="shared" ref="F234" si="142">E234-D234</f>
        <v>0</v>
      </c>
      <c r="G234" s="587">
        <v>0</v>
      </c>
      <c r="H234" s="597" t="s">
        <v>844</v>
      </c>
    </row>
    <row r="235" spans="1:8" s="186" customFormat="1" ht="16.5" thickBot="1" x14ac:dyDescent="0.3">
      <c r="A235" s="657"/>
      <c r="B235" s="592"/>
      <c r="C235" s="197" t="s">
        <v>885</v>
      </c>
      <c r="D235" s="619"/>
      <c r="E235" s="669"/>
      <c r="F235" s="586"/>
      <c r="G235" s="588"/>
      <c r="H235" s="598"/>
    </row>
    <row r="236" spans="1:8" s="186" customFormat="1" x14ac:dyDescent="0.25">
      <c r="A236" s="656"/>
      <c r="B236" s="591" t="s">
        <v>25</v>
      </c>
      <c r="C236" s="196" t="s">
        <v>884</v>
      </c>
      <c r="D236" s="662">
        <v>0</v>
      </c>
      <c r="E236" s="664">
        <v>0</v>
      </c>
      <c r="F236" s="585">
        <f t="shared" ref="F236" si="143">E236-D236</f>
        <v>0</v>
      </c>
      <c r="G236" s="587">
        <v>0</v>
      </c>
      <c r="H236" s="597" t="s">
        <v>844</v>
      </c>
    </row>
    <row r="237" spans="1:8" s="186" customFormat="1" ht="16.5" thickBot="1" x14ac:dyDescent="0.3">
      <c r="A237" s="657"/>
      <c r="B237" s="592"/>
      <c r="C237" s="197" t="s">
        <v>885</v>
      </c>
      <c r="D237" s="663"/>
      <c r="E237" s="665"/>
      <c r="F237" s="586"/>
      <c r="G237" s="588"/>
      <c r="H237" s="598"/>
    </row>
    <row r="238" spans="1:8" s="186" customFormat="1" x14ac:dyDescent="0.25">
      <c r="A238" s="656"/>
      <c r="B238" s="591" t="s">
        <v>27</v>
      </c>
      <c r="C238" s="196" t="s">
        <v>884</v>
      </c>
      <c r="D238" s="662">
        <v>0</v>
      </c>
      <c r="E238" s="664">
        <v>0</v>
      </c>
      <c r="F238" s="585">
        <f t="shared" ref="F238" si="144">E238-D238</f>
        <v>0</v>
      </c>
      <c r="G238" s="587">
        <v>0</v>
      </c>
      <c r="H238" s="597" t="s">
        <v>844</v>
      </c>
    </row>
    <row r="239" spans="1:8" s="186" customFormat="1" ht="16.5" thickBot="1" x14ac:dyDescent="0.3">
      <c r="A239" s="657"/>
      <c r="B239" s="592"/>
      <c r="C239" s="197" t="s">
        <v>885</v>
      </c>
      <c r="D239" s="663"/>
      <c r="E239" s="665"/>
      <c r="F239" s="586"/>
      <c r="G239" s="588"/>
      <c r="H239" s="598"/>
    </row>
    <row r="240" spans="1:8" s="186" customFormat="1" x14ac:dyDescent="0.25">
      <c r="A240" s="589" t="s">
        <v>958</v>
      </c>
      <c r="B240" s="591" t="s">
        <v>181</v>
      </c>
      <c r="C240" s="196" t="s">
        <v>884</v>
      </c>
      <c r="D240" s="662">
        <v>0</v>
      </c>
      <c r="E240" s="664">
        <v>0</v>
      </c>
      <c r="F240" s="585">
        <f t="shared" ref="F240" si="145">E240-D240</f>
        <v>0</v>
      </c>
      <c r="G240" s="587">
        <v>0</v>
      </c>
      <c r="H240" s="597" t="s">
        <v>844</v>
      </c>
    </row>
    <row r="241" spans="1:8" s="186" customFormat="1" ht="16.5" thickBot="1" x14ac:dyDescent="0.3">
      <c r="A241" s="590"/>
      <c r="B241" s="592"/>
      <c r="C241" s="197" t="s">
        <v>885</v>
      </c>
      <c r="D241" s="663"/>
      <c r="E241" s="665"/>
      <c r="F241" s="586"/>
      <c r="G241" s="588"/>
      <c r="H241" s="598"/>
    </row>
    <row r="242" spans="1:8" s="186" customFormat="1" x14ac:dyDescent="0.25">
      <c r="A242" s="589" t="s">
        <v>959</v>
      </c>
      <c r="B242" s="591" t="s">
        <v>183</v>
      </c>
      <c r="C242" s="196" t="s">
        <v>884</v>
      </c>
      <c r="D242" s="634">
        <v>4.2145200000000003</v>
      </c>
      <c r="E242" s="636">
        <v>10.3094</v>
      </c>
      <c r="F242" s="585">
        <f t="shared" ref="F242" si="146">E242-D242</f>
        <v>6.0948799999999999</v>
      </c>
      <c r="G242" s="587">
        <f t="shared" ref="G242" si="147">E242/D242</f>
        <v>2.4461623150441807</v>
      </c>
      <c r="H242" s="597" t="s">
        <v>844</v>
      </c>
    </row>
    <row r="243" spans="1:8" s="186" customFormat="1" ht="16.5" thickBot="1" x14ac:dyDescent="0.3">
      <c r="A243" s="590"/>
      <c r="B243" s="592"/>
      <c r="C243" s="197" t="s">
        <v>885</v>
      </c>
      <c r="D243" s="635"/>
      <c r="E243" s="637"/>
      <c r="F243" s="586"/>
      <c r="G243" s="588"/>
      <c r="H243" s="598"/>
    </row>
    <row r="244" spans="1:8" s="186" customFormat="1" x14ac:dyDescent="0.25">
      <c r="A244" s="589" t="s">
        <v>960</v>
      </c>
      <c r="B244" s="591" t="s">
        <v>185</v>
      </c>
      <c r="C244" s="196" t="s">
        <v>884</v>
      </c>
      <c r="D244" s="662">
        <v>0</v>
      </c>
      <c r="E244" s="664">
        <v>0</v>
      </c>
      <c r="F244" s="585">
        <f t="shared" ref="F244" si="148">E244-D244</f>
        <v>0</v>
      </c>
      <c r="G244" s="587">
        <v>0</v>
      </c>
      <c r="H244" s="597" t="s">
        <v>844</v>
      </c>
    </row>
    <row r="245" spans="1:8" s="186" customFormat="1" ht="16.5" thickBot="1" x14ac:dyDescent="0.3">
      <c r="A245" s="590"/>
      <c r="B245" s="592"/>
      <c r="C245" s="197" t="s">
        <v>885</v>
      </c>
      <c r="D245" s="663"/>
      <c r="E245" s="665"/>
      <c r="F245" s="586"/>
      <c r="G245" s="588"/>
      <c r="H245" s="598"/>
    </row>
    <row r="246" spans="1:8" s="186" customFormat="1" x14ac:dyDescent="0.25">
      <c r="A246" s="589" t="s">
        <v>961</v>
      </c>
      <c r="B246" s="591" t="s">
        <v>187</v>
      </c>
      <c r="C246" s="196" t="s">
        <v>884</v>
      </c>
      <c r="D246" s="662">
        <v>0</v>
      </c>
      <c r="E246" s="664">
        <v>0</v>
      </c>
      <c r="F246" s="585">
        <f t="shared" ref="F246" si="149">E246-D246</f>
        <v>0</v>
      </c>
      <c r="G246" s="587">
        <v>0</v>
      </c>
      <c r="H246" s="597" t="s">
        <v>844</v>
      </c>
    </row>
    <row r="247" spans="1:8" s="186" customFormat="1" ht="16.5" thickBot="1" x14ac:dyDescent="0.3">
      <c r="A247" s="590"/>
      <c r="B247" s="592"/>
      <c r="C247" s="197" t="s">
        <v>885</v>
      </c>
      <c r="D247" s="663"/>
      <c r="E247" s="665"/>
      <c r="F247" s="586"/>
      <c r="G247" s="588"/>
      <c r="H247" s="598"/>
    </row>
    <row r="248" spans="1:8" s="186" customFormat="1" x14ac:dyDescent="0.25">
      <c r="A248" s="589" t="s">
        <v>962</v>
      </c>
      <c r="B248" s="591" t="s">
        <v>189</v>
      </c>
      <c r="C248" s="196" t="s">
        <v>884</v>
      </c>
      <c r="D248" s="662">
        <v>0</v>
      </c>
      <c r="E248" s="664">
        <v>0</v>
      </c>
      <c r="F248" s="585">
        <f t="shared" ref="F248" si="150">E248-D248</f>
        <v>0</v>
      </c>
      <c r="G248" s="587">
        <v>0</v>
      </c>
      <c r="H248" s="597" t="s">
        <v>844</v>
      </c>
    </row>
    <row r="249" spans="1:8" s="186" customFormat="1" ht="16.5" thickBot="1" x14ac:dyDescent="0.3">
      <c r="A249" s="590"/>
      <c r="B249" s="592"/>
      <c r="C249" s="197" t="s">
        <v>885</v>
      </c>
      <c r="D249" s="663"/>
      <c r="E249" s="665"/>
      <c r="F249" s="586"/>
      <c r="G249" s="588"/>
      <c r="H249" s="598"/>
    </row>
    <row r="250" spans="1:8" s="186" customFormat="1" x14ac:dyDescent="0.25">
      <c r="A250" s="589" t="s">
        <v>963</v>
      </c>
      <c r="B250" s="591" t="s">
        <v>191</v>
      </c>
      <c r="C250" s="196" t="s">
        <v>884</v>
      </c>
      <c r="D250" s="662">
        <v>0</v>
      </c>
      <c r="E250" s="664">
        <v>0</v>
      </c>
      <c r="F250" s="585">
        <f t="shared" ref="F250" si="151">E250-D250</f>
        <v>0</v>
      </c>
      <c r="G250" s="587">
        <v>0</v>
      </c>
      <c r="H250" s="597" t="s">
        <v>844</v>
      </c>
    </row>
    <row r="251" spans="1:8" s="186" customFormat="1" ht="16.5" thickBot="1" x14ac:dyDescent="0.3">
      <c r="A251" s="590"/>
      <c r="B251" s="592"/>
      <c r="C251" s="197" t="s">
        <v>885</v>
      </c>
      <c r="D251" s="663"/>
      <c r="E251" s="665"/>
      <c r="F251" s="586"/>
      <c r="G251" s="588"/>
      <c r="H251" s="598"/>
    </row>
    <row r="252" spans="1:8" s="186" customFormat="1" x14ac:dyDescent="0.25">
      <c r="A252" s="589" t="s">
        <v>964</v>
      </c>
      <c r="B252" s="591" t="s">
        <v>41</v>
      </c>
      <c r="C252" s="196" t="s">
        <v>884</v>
      </c>
      <c r="D252" s="662">
        <v>0</v>
      </c>
      <c r="E252" s="664">
        <v>0</v>
      </c>
      <c r="F252" s="585">
        <f t="shared" ref="F252" si="152">E252-D252</f>
        <v>0</v>
      </c>
      <c r="G252" s="587">
        <v>0</v>
      </c>
      <c r="H252" s="597" t="s">
        <v>844</v>
      </c>
    </row>
    <row r="253" spans="1:8" s="186" customFormat="1" ht="16.5" thickBot="1" x14ac:dyDescent="0.3">
      <c r="A253" s="590"/>
      <c r="B253" s="592"/>
      <c r="C253" s="197" t="s">
        <v>885</v>
      </c>
      <c r="D253" s="663"/>
      <c r="E253" s="665"/>
      <c r="F253" s="586"/>
      <c r="G253" s="588"/>
      <c r="H253" s="598"/>
    </row>
    <row r="254" spans="1:8" s="186" customFormat="1" x14ac:dyDescent="0.25">
      <c r="A254" s="656"/>
      <c r="B254" s="591" t="s">
        <v>43</v>
      </c>
      <c r="C254" s="196" t="s">
        <v>884</v>
      </c>
      <c r="D254" s="662">
        <v>0</v>
      </c>
      <c r="E254" s="664">
        <v>0</v>
      </c>
      <c r="F254" s="585">
        <f t="shared" ref="F254" si="153">E254-D254</f>
        <v>0</v>
      </c>
      <c r="G254" s="587">
        <v>0</v>
      </c>
      <c r="H254" s="597" t="s">
        <v>844</v>
      </c>
    </row>
    <row r="255" spans="1:8" s="186" customFormat="1" ht="16.5" thickBot="1" x14ac:dyDescent="0.3">
      <c r="A255" s="657"/>
      <c r="B255" s="592"/>
      <c r="C255" s="197" t="s">
        <v>885</v>
      </c>
      <c r="D255" s="663"/>
      <c r="E255" s="665"/>
      <c r="F255" s="586"/>
      <c r="G255" s="588"/>
      <c r="H255" s="598"/>
    </row>
    <row r="256" spans="1:8" s="186" customFormat="1" x14ac:dyDescent="0.25">
      <c r="A256" s="656"/>
      <c r="B256" s="591" t="s">
        <v>45</v>
      </c>
      <c r="C256" s="196" t="s">
        <v>884</v>
      </c>
      <c r="D256" s="662">
        <v>0</v>
      </c>
      <c r="E256" s="664">
        <v>0</v>
      </c>
      <c r="F256" s="585">
        <f t="shared" ref="F256" si="154">E256-D256</f>
        <v>0</v>
      </c>
      <c r="G256" s="587">
        <v>0</v>
      </c>
      <c r="H256" s="597" t="s">
        <v>844</v>
      </c>
    </row>
    <row r="257" spans="1:8" s="186" customFormat="1" ht="16.5" thickBot="1" x14ac:dyDescent="0.3">
      <c r="A257" s="657"/>
      <c r="B257" s="592"/>
      <c r="C257" s="197" t="s">
        <v>885</v>
      </c>
      <c r="D257" s="663"/>
      <c r="E257" s="665"/>
      <c r="F257" s="586"/>
      <c r="G257" s="588"/>
      <c r="H257" s="598"/>
    </row>
    <row r="258" spans="1:8" s="186" customFormat="1" x14ac:dyDescent="0.25">
      <c r="A258" s="589" t="s">
        <v>965</v>
      </c>
      <c r="B258" s="591" t="s">
        <v>196</v>
      </c>
      <c r="C258" s="196" t="s">
        <v>884</v>
      </c>
      <c r="D258" s="662">
        <v>0</v>
      </c>
      <c r="E258" s="664">
        <v>0</v>
      </c>
      <c r="F258" s="585">
        <f t="shared" ref="F258" si="155">E258-D258</f>
        <v>0</v>
      </c>
      <c r="G258" s="587">
        <v>0</v>
      </c>
      <c r="H258" s="597" t="s">
        <v>844</v>
      </c>
    </row>
    <row r="259" spans="1:8" s="186" customFormat="1" ht="16.5" thickBot="1" x14ac:dyDescent="0.3">
      <c r="A259" s="590"/>
      <c r="B259" s="592"/>
      <c r="C259" s="197" t="s">
        <v>885</v>
      </c>
      <c r="D259" s="663"/>
      <c r="E259" s="665"/>
      <c r="F259" s="586"/>
      <c r="G259" s="588"/>
      <c r="H259" s="598"/>
    </row>
    <row r="260" spans="1:8" s="186" customFormat="1" x14ac:dyDescent="0.25">
      <c r="A260" s="604" t="s">
        <v>197</v>
      </c>
      <c r="B260" s="591" t="s">
        <v>198</v>
      </c>
      <c r="C260" s="196" t="s">
        <v>884</v>
      </c>
      <c r="D260" s="634">
        <f t="shared" ref="D260" si="156">D262+D270+D272+D274+D276+D278+D280+D282+D288</f>
        <v>12.059638000000056</v>
      </c>
      <c r="E260" s="634">
        <f t="shared" ref="E260" si="157">E262+E270+E272+E274+E276+E278+E280+E282+E288</f>
        <v>11.524721109999984</v>
      </c>
      <c r="F260" s="585">
        <f t="shared" ref="F260" si="158">E260-D260</f>
        <v>-0.5349168900000727</v>
      </c>
      <c r="G260" s="587">
        <f t="shared" ref="G260" si="159">E260/D260</f>
        <v>0.95564403425707556</v>
      </c>
      <c r="H260" s="597" t="s">
        <v>844</v>
      </c>
    </row>
    <row r="261" spans="1:8" s="186" customFormat="1" ht="16.5" thickBot="1" x14ac:dyDescent="0.3">
      <c r="A261" s="605"/>
      <c r="B261" s="592"/>
      <c r="C261" s="197" t="s">
        <v>885</v>
      </c>
      <c r="D261" s="635"/>
      <c r="E261" s="635"/>
      <c r="F261" s="586"/>
      <c r="G261" s="588"/>
      <c r="H261" s="598"/>
    </row>
    <row r="262" spans="1:8" s="186" customFormat="1" x14ac:dyDescent="0.25">
      <c r="A262" s="589" t="s">
        <v>966</v>
      </c>
      <c r="B262" s="591" t="s">
        <v>21</v>
      </c>
      <c r="C262" s="196" t="s">
        <v>884</v>
      </c>
      <c r="D262" s="662">
        <f t="shared" ref="D262" si="160">D202-D232</f>
        <v>0</v>
      </c>
      <c r="E262" s="664">
        <v>0</v>
      </c>
      <c r="F262" s="585">
        <f t="shared" ref="F262" si="161">E262-D262</f>
        <v>0</v>
      </c>
      <c r="G262" s="587">
        <v>0</v>
      </c>
      <c r="H262" s="597" t="s">
        <v>844</v>
      </c>
    </row>
    <row r="263" spans="1:8" s="186" customFormat="1" ht="16.5" thickBot="1" x14ac:dyDescent="0.3">
      <c r="A263" s="590"/>
      <c r="B263" s="592"/>
      <c r="C263" s="197" t="s">
        <v>885</v>
      </c>
      <c r="D263" s="663"/>
      <c r="E263" s="665"/>
      <c r="F263" s="586"/>
      <c r="G263" s="588"/>
      <c r="H263" s="598"/>
    </row>
    <row r="264" spans="1:8" s="186" customFormat="1" x14ac:dyDescent="0.25">
      <c r="A264" s="656"/>
      <c r="B264" s="591" t="s">
        <v>23</v>
      </c>
      <c r="C264" s="196" t="s">
        <v>884</v>
      </c>
      <c r="D264" s="662">
        <v>0</v>
      </c>
      <c r="E264" s="664">
        <v>0</v>
      </c>
      <c r="F264" s="585">
        <f t="shared" ref="F264" si="162">E264-D264</f>
        <v>0</v>
      </c>
      <c r="G264" s="587">
        <v>0</v>
      </c>
      <c r="H264" s="597" t="s">
        <v>844</v>
      </c>
    </row>
    <row r="265" spans="1:8" s="186" customFormat="1" ht="16.5" thickBot="1" x14ac:dyDescent="0.3">
      <c r="A265" s="657"/>
      <c r="B265" s="592"/>
      <c r="C265" s="197" t="s">
        <v>885</v>
      </c>
      <c r="D265" s="663"/>
      <c r="E265" s="665"/>
      <c r="F265" s="586"/>
      <c r="G265" s="588"/>
      <c r="H265" s="598"/>
    </row>
    <row r="266" spans="1:8" s="186" customFormat="1" x14ac:dyDescent="0.25">
      <c r="A266" s="656"/>
      <c r="B266" s="591" t="s">
        <v>25</v>
      </c>
      <c r="C266" s="196" t="s">
        <v>884</v>
      </c>
      <c r="D266" s="662">
        <v>0</v>
      </c>
      <c r="E266" s="664">
        <v>0</v>
      </c>
      <c r="F266" s="585">
        <f t="shared" ref="F266" si="163">E266-D266</f>
        <v>0</v>
      </c>
      <c r="G266" s="587">
        <v>0</v>
      </c>
      <c r="H266" s="597" t="s">
        <v>844</v>
      </c>
    </row>
    <row r="267" spans="1:8" s="186" customFormat="1" ht="16.5" thickBot="1" x14ac:dyDescent="0.3">
      <c r="A267" s="657"/>
      <c r="B267" s="592"/>
      <c r="C267" s="197" t="s">
        <v>885</v>
      </c>
      <c r="D267" s="663"/>
      <c r="E267" s="665"/>
      <c r="F267" s="586"/>
      <c r="G267" s="588"/>
      <c r="H267" s="598"/>
    </row>
    <row r="268" spans="1:8" s="186" customFormat="1" x14ac:dyDescent="0.25">
      <c r="A268" s="656"/>
      <c r="B268" s="591" t="s">
        <v>27</v>
      </c>
      <c r="C268" s="196" t="s">
        <v>884</v>
      </c>
      <c r="D268" s="662">
        <v>0</v>
      </c>
      <c r="E268" s="664">
        <v>0</v>
      </c>
      <c r="F268" s="585">
        <f t="shared" ref="F268" si="164">E268-D268</f>
        <v>0</v>
      </c>
      <c r="G268" s="587">
        <v>0</v>
      </c>
      <c r="H268" s="597" t="s">
        <v>844</v>
      </c>
    </row>
    <row r="269" spans="1:8" s="186" customFormat="1" ht="16.5" thickBot="1" x14ac:dyDescent="0.3">
      <c r="A269" s="657"/>
      <c r="B269" s="592"/>
      <c r="C269" s="197" t="s">
        <v>885</v>
      </c>
      <c r="D269" s="663"/>
      <c r="E269" s="665"/>
      <c r="F269" s="586"/>
      <c r="G269" s="588"/>
      <c r="H269" s="598"/>
    </row>
    <row r="270" spans="1:8" s="186" customFormat="1" x14ac:dyDescent="0.25">
      <c r="A270" s="589" t="s">
        <v>967</v>
      </c>
      <c r="B270" s="591" t="s">
        <v>29</v>
      </c>
      <c r="C270" s="196" t="s">
        <v>884</v>
      </c>
      <c r="D270" s="662">
        <v>0</v>
      </c>
      <c r="E270" s="664">
        <v>0</v>
      </c>
      <c r="F270" s="585">
        <f t="shared" ref="F270" si="165">E270-D270</f>
        <v>0</v>
      </c>
      <c r="G270" s="587">
        <v>0</v>
      </c>
      <c r="H270" s="597" t="s">
        <v>844</v>
      </c>
    </row>
    <row r="271" spans="1:8" s="186" customFormat="1" ht="16.5" thickBot="1" x14ac:dyDescent="0.3">
      <c r="A271" s="590"/>
      <c r="B271" s="592"/>
      <c r="C271" s="197" t="s">
        <v>885</v>
      </c>
      <c r="D271" s="663"/>
      <c r="E271" s="665"/>
      <c r="F271" s="586"/>
      <c r="G271" s="588"/>
      <c r="H271" s="598"/>
    </row>
    <row r="272" spans="1:8" s="186" customFormat="1" x14ac:dyDescent="0.25">
      <c r="A272" s="589" t="s">
        <v>968</v>
      </c>
      <c r="B272" s="591" t="s">
        <v>31</v>
      </c>
      <c r="C272" s="196" t="s">
        <v>884</v>
      </c>
      <c r="D272" s="634">
        <f t="shared" ref="D272" si="166">D212-D242</f>
        <v>12.059638000000056</v>
      </c>
      <c r="E272" s="634">
        <f>E212-E242</f>
        <v>11.524721109999984</v>
      </c>
      <c r="F272" s="585">
        <f t="shared" ref="F272" si="167">E272-D272</f>
        <v>-0.5349168900000727</v>
      </c>
      <c r="G272" s="587">
        <f t="shared" ref="G272" si="168">E272/D272</f>
        <v>0.95564403425707556</v>
      </c>
      <c r="H272" s="597" t="s">
        <v>844</v>
      </c>
    </row>
    <row r="273" spans="1:8" s="186" customFormat="1" ht="16.5" thickBot="1" x14ac:dyDescent="0.3">
      <c r="A273" s="590"/>
      <c r="B273" s="592"/>
      <c r="C273" s="197" t="s">
        <v>885</v>
      </c>
      <c r="D273" s="635"/>
      <c r="E273" s="635"/>
      <c r="F273" s="586"/>
      <c r="G273" s="588"/>
      <c r="H273" s="598"/>
    </row>
    <row r="274" spans="1:8" s="186" customFormat="1" x14ac:dyDescent="0.25">
      <c r="A274" s="589" t="s">
        <v>969</v>
      </c>
      <c r="B274" s="591" t="s">
        <v>33</v>
      </c>
      <c r="C274" s="196" t="s">
        <v>884</v>
      </c>
      <c r="D274" s="662">
        <v>0</v>
      </c>
      <c r="E274" s="664">
        <v>0</v>
      </c>
      <c r="F274" s="585">
        <f t="shared" ref="F274" si="169">E274-D274</f>
        <v>0</v>
      </c>
      <c r="G274" s="587">
        <v>0</v>
      </c>
      <c r="H274" s="597" t="s">
        <v>844</v>
      </c>
    </row>
    <row r="275" spans="1:8" s="186" customFormat="1" ht="16.5" thickBot="1" x14ac:dyDescent="0.3">
      <c r="A275" s="590"/>
      <c r="B275" s="592"/>
      <c r="C275" s="197" t="s">
        <v>885</v>
      </c>
      <c r="D275" s="663"/>
      <c r="E275" s="665"/>
      <c r="F275" s="586"/>
      <c r="G275" s="588"/>
      <c r="H275" s="598"/>
    </row>
    <row r="276" spans="1:8" s="186" customFormat="1" x14ac:dyDescent="0.25">
      <c r="A276" s="589" t="s">
        <v>970</v>
      </c>
      <c r="B276" s="591" t="s">
        <v>35</v>
      </c>
      <c r="C276" s="196" t="s">
        <v>884</v>
      </c>
      <c r="D276" s="662">
        <f t="shared" ref="D276" si="170">D216-D246</f>
        <v>0</v>
      </c>
      <c r="E276" s="664">
        <v>0</v>
      </c>
      <c r="F276" s="585">
        <f t="shared" ref="F276" si="171">E276-D276</f>
        <v>0</v>
      </c>
      <c r="G276" s="587">
        <v>0</v>
      </c>
      <c r="H276" s="597" t="s">
        <v>844</v>
      </c>
    </row>
    <row r="277" spans="1:8" s="186" customFormat="1" ht="16.5" thickBot="1" x14ac:dyDescent="0.3">
      <c r="A277" s="590"/>
      <c r="B277" s="592"/>
      <c r="C277" s="197" t="s">
        <v>885</v>
      </c>
      <c r="D277" s="663"/>
      <c r="E277" s="665"/>
      <c r="F277" s="586"/>
      <c r="G277" s="588"/>
      <c r="H277" s="598"/>
    </row>
    <row r="278" spans="1:8" s="186" customFormat="1" x14ac:dyDescent="0.25">
      <c r="A278" s="589" t="s">
        <v>971</v>
      </c>
      <c r="B278" s="591" t="s">
        <v>37</v>
      </c>
      <c r="C278" s="196" t="s">
        <v>884</v>
      </c>
      <c r="D278" s="662">
        <v>0</v>
      </c>
      <c r="E278" s="664">
        <v>0</v>
      </c>
      <c r="F278" s="585">
        <f t="shared" ref="F278" si="172">E278-D278</f>
        <v>0</v>
      </c>
      <c r="G278" s="587">
        <v>0</v>
      </c>
      <c r="H278" s="597" t="s">
        <v>844</v>
      </c>
    </row>
    <row r="279" spans="1:8" s="186" customFormat="1" ht="16.5" thickBot="1" x14ac:dyDescent="0.3">
      <c r="A279" s="590"/>
      <c r="B279" s="592"/>
      <c r="C279" s="197" t="s">
        <v>885</v>
      </c>
      <c r="D279" s="663"/>
      <c r="E279" s="665"/>
      <c r="F279" s="586"/>
      <c r="G279" s="588"/>
      <c r="H279" s="598"/>
    </row>
    <row r="280" spans="1:8" s="186" customFormat="1" x14ac:dyDescent="0.25">
      <c r="A280" s="589" t="s">
        <v>972</v>
      </c>
      <c r="B280" s="591" t="s">
        <v>39</v>
      </c>
      <c r="C280" s="196" t="s">
        <v>884</v>
      </c>
      <c r="D280" s="662">
        <v>0</v>
      </c>
      <c r="E280" s="664">
        <v>0</v>
      </c>
      <c r="F280" s="585">
        <f t="shared" ref="F280" si="173">E280-D280</f>
        <v>0</v>
      </c>
      <c r="G280" s="587">
        <v>0</v>
      </c>
      <c r="H280" s="597" t="s">
        <v>844</v>
      </c>
    </row>
    <row r="281" spans="1:8" s="186" customFormat="1" ht="16.5" thickBot="1" x14ac:dyDescent="0.3">
      <c r="A281" s="590"/>
      <c r="B281" s="592"/>
      <c r="C281" s="197" t="s">
        <v>885</v>
      </c>
      <c r="D281" s="663"/>
      <c r="E281" s="665"/>
      <c r="F281" s="586"/>
      <c r="G281" s="588"/>
      <c r="H281" s="598"/>
    </row>
    <row r="282" spans="1:8" s="186" customFormat="1" x14ac:dyDescent="0.25">
      <c r="A282" s="589" t="s">
        <v>973</v>
      </c>
      <c r="B282" s="591" t="s">
        <v>41</v>
      </c>
      <c r="C282" s="196" t="s">
        <v>884</v>
      </c>
      <c r="D282" s="662">
        <v>0</v>
      </c>
      <c r="E282" s="664">
        <v>0</v>
      </c>
      <c r="F282" s="585">
        <f t="shared" ref="F282" si="174">E282-D282</f>
        <v>0</v>
      </c>
      <c r="G282" s="587">
        <v>0</v>
      </c>
      <c r="H282" s="597" t="s">
        <v>844</v>
      </c>
    </row>
    <row r="283" spans="1:8" s="186" customFormat="1" ht="16.5" thickBot="1" x14ac:dyDescent="0.3">
      <c r="A283" s="590"/>
      <c r="B283" s="592"/>
      <c r="C283" s="197" t="s">
        <v>885</v>
      </c>
      <c r="D283" s="663"/>
      <c r="E283" s="665"/>
      <c r="F283" s="586"/>
      <c r="G283" s="588"/>
      <c r="H283" s="598"/>
    </row>
    <row r="284" spans="1:8" s="186" customFormat="1" x14ac:dyDescent="0.25">
      <c r="A284" s="656"/>
      <c r="B284" s="591" t="s">
        <v>43</v>
      </c>
      <c r="C284" s="196" t="s">
        <v>884</v>
      </c>
      <c r="D284" s="662">
        <v>0</v>
      </c>
      <c r="E284" s="664">
        <v>0</v>
      </c>
      <c r="F284" s="585">
        <f t="shared" ref="F284" si="175">E284-D284</f>
        <v>0</v>
      </c>
      <c r="G284" s="587">
        <v>0</v>
      </c>
      <c r="H284" s="597" t="s">
        <v>844</v>
      </c>
    </row>
    <row r="285" spans="1:8" s="186" customFormat="1" ht="16.5" thickBot="1" x14ac:dyDescent="0.3">
      <c r="A285" s="657"/>
      <c r="B285" s="592"/>
      <c r="C285" s="197" t="s">
        <v>885</v>
      </c>
      <c r="D285" s="663"/>
      <c r="E285" s="665"/>
      <c r="F285" s="586"/>
      <c r="G285" s="588"/>
      <c r="H285" s="598"/>
    </row>
    <row r="286" spans="1:8" s="186" customFormat="1" x14ac:dyDescent="0.25">
      <c r="A286" s="656"/>
      <c r="B286" s="591" t="s">
        <v>45</v>
      </c>
      <c r="C286" s="196" t="s">
        <v>884</v>
      </c>
      <c r="D286" s="662">
        <v>0</v>
      </c>
      <c r="E286" s="664">
        <v>0</v>
      </c>
      <c r="F286" s="585">
        <f t="shared" ref="F286" si="176">E286-D286</f>
        <v>0</v>
      </c>
      <c r="G286" s="587">
        <v>0</v>
      </c>
      <c r="H286" s="597" t="s">
        <v>844</v>
      </c>
    </row>
    <row r="287" spans="1:8" s="186" customFormat="1" ht="16.5" thickBot="1" x14ac:dyDescent="0.3">
      <c r="A287" s="657"/>
      <c r="B287" s="592"/>
      <c r="C287" s="197" t="s">
        <v>885</v>
      </c>
      <c r="D287" s="663"/>
      <c r="E287" s="665"/>
      <c r="F287" s="586"/>
      <c r="G287" s="588"/>
      <c r="H287" s="598"/>
    </row>
    <row r="288" spans="1:8" s="186" customFormat="1" x14ac:dyDescent="0.25">
      <c r="A288" s="589" t="s">
        <v>974</v>
      </c>
      <c r="B288" s="591" t="s">
        <v>47</v>
      </c>
      <c r="C288" s="196" t="s">
        <v>884</v>
      </c>
      <c r="D288" s="662">
        <f t="shared" ref="D288" si="177">D228-D258</f>
        <v>0</v>
      </c>
      <c r="E288" s="662">
        <f>E228-E258</f>
        <v>0</v>
      </c>
      <c r="F288" s="585">
        <f t="shared" ref="F288" si="178">E288-D288</f>
        <v>0</v>
      </c>
      <c r="G288" s="587">
        <v>0</v>
      </c>
      <c r="H288" s="597" t="s">
        <v>844</v>
      </c>
    </row>
    <row r="289" spans="1:8" s="186" customFormat="1" ht="16.5" thickBot="1" x14ac:dyDescent="0.3">
      <c r="A289" s="590"/>
      <c r="B289" s="592"/>
      <c r="C289" s="197" t="s">
        <v>885</v>
      </c>
      <c r="D289" s="663"/>
      <c r="E289" s="663"/>
      <c r="F289" s="586"/>
      <c r="G289" s="588"/>
      <c r="H289" s="598"/>
    </row>
    <row r="290" spans="1:8" s="186" customFormat="1" x14ac:dyDescent="0.25">
      <c r="A290" s="604" t="s">
        <v>542</v>
      </c>
      <c r="B290" s="591" t="s">
        <v>543</v>
      </c>
      <c r="C290" s="196" t="s">
        <v>884</v>
      </c>
      <c r="D290" s="634">
        <f t="shared" ref="D290" si="179">D292+D294+D296+D298</f>
        <v>12.059638000000056</v>
      </c>
      <c r="E290" s="634">
        <f t="shared" ref="E290" si="180">E292+E294+E296+E298</f>
        <v>11.524721109999984</v>
      </c>
      <c r="F290" s="585">
        <f t="shared" ref="F290" si="181">E290-D290</f>
        <v>-0.5349168900000727</v>
      </c>
      <c r="G290" s="587">
        <f t="shared" ref="G290" si="182">E290/D290</f>
        <v>0.95564403425707556</v>
      </c>
      <c r="H290" s="597" t="s">
        <v>844</v>
      </c>
    </row>
    <row r="291" spans="1:8" s="186" customFormat="1" ht="16.5" thickBot="1" x14ac:dyDescent="0.3">
      <c r="A291" s="605"/>
      <c r="B291" s="592"/>
      <c r="C291" s="197" t="s">
        <v>885</v>
      </c>
      <c r="D291" s="635"/>
      <c r="E291" s="635"/>
      <c r="F291" s="586"/>
      <c r="G291" s="588"/>
      <c r="H291" s="598"/>
    </row>
    <row r="292" spans="1:8" s="186" customFormat="1" x14ac:dyDescent="0.25">
      <c r="A292" s="589" t="s">
        <v>975</v>
      </c>
      <c r="B292" s="591" t="s">
        <v>545</v>
      </c>
      <c r="C292" s="196" t="s">
        <v>884</v>
      </c>
      <c r="D292" s="634">
        <f t="shared" ref="D292" si="183">D260</f>
        <v>12.059638000000056</v>
      </c>
      <c r="E292" s="634">
        <f t="shared" ref="E292" si="184">E260</f>
        <v>11.524721109999984</v>
      </c>
      <c r="F292" s="585">
        <f t="shared" ref="F292" si="185">E292-D292</f>
        <v>-0.5349168900000727</v>
      </c>
      <c r="G292" s="587">
        <f t="shared" ref="G292" si="186">E292/D292</f>
        <v>0.95564403425707556</v>
      </c>
      <c r="H292" s="597" t="s">
        <v>844</v>
      </c>
    </row>
    <row r="293" spans="1:8" s="186" customFormat="1" ht="16.5" thickBot="1" x14ac:dyDescent="0.3">
      <c r="A293" s="590"/>
      <c r="B293" s="592"/>
      <c r="C293" s="197" t="s">
        <v>885</v>
      </c>
      <c r="D293" s="635"/>
      <c r="E293" s="635"/>
      <c r="F293" s="586"/>
      <c r="G293" s="588"/>
      <c r="H293" s="598"/>
    </row>
    <row r="294" spans="1:8" s="186" customFormat="1" x14ac:dyDescent="0.25">
      <c r="A294" s="589" t="s">
        <v>976</v>
      </c>
      <c r="B294" s="591" t="s">
        <v>547</v>
      </c>
      <c r="C294" s="196" t="s">
        <v>884</v>
      </c>
      <c r="D294" s="662">
        <v>0</v>
      </c>
      <c r="E294" s="664">
        <v>0</v>
      </c>
      <c r="F294" s="585">
        <f t="shared" ref="F294" si="187">E294-D294</f>
        <v>0</v>
      </c>
      <c r="G294" s="587">
        <v>0</v>
      </c>
      <c r="H294" s="597" t="s">
        <v>844</v>
      </c>
    </row>
    <row r="295" spans="1:8" s="186" customFormat="1" ht="16.5" thickBot="1" x14ac:dyDescent="0.3">
      <c r="A295" s="590"/>
      <c r="B295" s="592"/>
      <c r="C295" s="197" t="s">
        <v>885</v>
      </c>
      <c r="D295" s="663"/>
      <c r="E295" s="665"/>
      <c r="F295" s="586"/>
      <c r="G295" s="588"/>
      <c r="H295" s="598"/>
    </row>
    <row r="296" spans="1:8" s="186" customFormat="1" x14ac:dyDescent="0.25">
      <c r="A296" s="589" t="s">
        <v>977</v>
      </c>
      <c r="B296" s="591" t="s">
        <v>216</v>
      </c>
      <c r="C296" s="196" t="s">
        <v>884</v>
      </c>
      <c r="D296" s="662">
        <v>0</v>
      </c>
      <c r="E296" s="664">
        <v>0</v>
      </c>
      <c r="F296" s="585">
        <f t="shared" ref="F296" si="188">E296-D296</f>
        <v>0</v>
      </c>
      <c r="G296" s="587">
        <v>0</v>
      </c>
      <c r="H296" s="597" t="s">
        <v>844</v>
      </c>
    </row>
    <row r="297" spans="1:8" s="186" customFormat="1" ht="16.5" thickBot="1" x14ac:dyDescent="0.3">
      <c r="A297" s="590"/>
      <c r="B297" s="592"/>
      <c r="C297" s="197" t="s">
        <v>885</v>
      </c>
      <c r="D297" s="663"/>
      <c r="E297" s="665"/>
      <c r="F297" s="586"/>
      <c r="G297" s="588"/>
      <c r="H297" s="598"/>
    </row>
    <row r="298" spans="1:8" s="186" customFormat="1" x14ac:dyDescent="0.25">
      <c r="A298" s="589" t="s">
        <v>978</v>
      </c>
      <c r="B298" s="591" t="s">
        <v>550</v>
      </c>
      <c r="C298" s="196" t="s">
        <v>884</v>
      </c>
      <c r="D298" s="662">
        <f t="shared" ref="D298" si="189">D238-D268</f>
        <v>0</v>
      </c>
      <c r="E298" s="664">
        <v>0</v>
      </c>
      <c r="F298" s="585">
        <f t="shared" ref="F298" si="190">E298-D298</f>
        <v>0</v>
      </c>
      <c r="G298" s="587">
        <v>0</v>
      </c>
      <c r="H298" s="597" t="s">
        <v>844</v>
      </c>
    </row>
    <row r="299" spans="1:8" s="186" customFormat="1" ht="16.5" thickBot="1" x14ac:dyDescent="0.3">
      <c r="A299" s="590"/>
      <c r="B299" s="592"/>
      <c r="C299" s="197" t="s">
        <v>885</v>
      </c>
      <c r="D299" s="663"/>
      <c r="E299" s="665"/>
      <c r="F299" s="586"/>
      <c r="G299" s="588"/>
      <c r="H299" s="598"/>
    </row>
    <row r="300" spans="1:8" s="186" customFormat="1" ht="16.5" thickBot="1" x14ac:dyDescent="0.3">
      <c r="A300" s="200" t="s">
        <v>551</v>
      </c>
      <c r="B300" s="199" t="s">
        <v>110</v>
      </c>
      <c r="C300" s="200"/>
      <c r="D300" s="200"/>
      <c r="E300" s="241"/>
      <c r="F300" s="200"/>
      <c r="G300" s="275"/>
      <c r="H300" s="200"/>
    </row>
    <row r="301" spans="1:8" s="186" customFormat="1" x14ac:dyDescent="0.25">
      <c r="A301" s="589" t="s">
        <v>979</v>
      </c>
      <c r="B301" s="591" t="s">
        <v>553</v>
      </c>
      <c r="C301" s="196" t="s">
        <v>884</v>
      </c>
      <c r="D301" s="634">
        <f>D200+D192+D120</f>
        <v>27.266858000000056</v>
      </c>
      <c r="E301" s="634">
        <f>E200+E192+E120</f>
        <v>33.599721109999983</v>
      </c>
      <c r="F301" s="585">
        <f t="shared" ref="F301" si="191">E301-D301</f>
        <v>6.3328631099999271</v>
      </c>
      <c r="G301" s="587">
        <f t="shared" ref="G301" si="192">E301/D301</f>
        <v>1.2322549635165121</v>
      </c>
      <c r="H301" s="597" t="s">
        <v>844</v>
      </c>
    </row>
    <row r="302" spans="1:8" s="186" customFormat="1" ht="32.25" customHeight="1" thickBot="1" x14ac:dyDescent="0.3">
      <c r="A302" s="590"/>
      <c r="B302" s="592"/>
      <c r="C302" s="197" t="s">
        <v>885</v>
      </c>
      <c r="D302" s="635"/>
      <c r="E302" s="635"/>
      <c r="F302" s="586"/>
      <c r="G302" s="588"/>
      <c r="H302" s="598"/>
    </row>
    <row r="303" spans="1:8" s="186" customFormat="1" x14ac:dyDescent="0.25">
      <c r="A303" s="589" t="s">
        <v>980</v>
      </c>
      <c r="B303" s="591" t="s">
        <v>555</v>
      </c>
      <c r="C303" s="196" t="s">
        <v>884</v>
      </c>
      <c r="D303" s="662">
        <v>0</v>
      </c>
      <c r="E303" s="609">
        <v>0</v>
      </c>
      <c r="F303" s="585">
        <f t="shared" ref="F303" si="193">E303-D303</f>
        <v>0</v>
      </c>
      <c r="G303" s="587">
        <v>0</v>
      </c>
      <c r="H303" s="597" t="s">
        <v>844</v>
      </c>
    </row>
    <row r="304" spans="1:8" s="186" customFormat="1" ht="16.5" thickBot="1" x14ac:dyDescent="0.3">
      <c r="A304" s="590"/>
      <c r="B304" s="592"/>
      <c r="C304" s="197" t="s">
        <v>885</v>
      </c>
      <c r="D304" s="663"/>
      <c r="E304" s="610"/>
      <c r="F304" s="586"/>
      <c r="G304" s="588"/>
      <c r="H304" s="598"/>
    </row>
    <row r="305" spans="1:8" s="186" customFormat="1" x14ac:dyDescent="0.25">
      <c r="A305" s="656"/>
      <c r="B305" s="591" t="s">
        <v>557</v>
      </c>
      <c r="C305" s="196" t="s">
        <v>884</v>
      </c>
      <c r="D305" s="662">
        <v>0</v>
      </c>
      <c r="E305" s="609">
        <v>0</v>
      </c>
      <c r="F305" s="585">
        <f t="shared" ref="F305" si="194">E305-D305</f>
        <v>0</v>
      </c>
      <c r="G305" s="587">
        <v>0</v>
      </c>
      <c r="H305" s="597" t="s">
        <v>844</v>
      </c>
    </row>
    <row r="306" spans="1:8" s="186" customFormat="1" ht="16.5" thickBot="1" x14ac:dyDescent="0.3">
      <c r="A306" s="657"/>
      <c r="B306" s="592"/>
      <c r="C306" s="197" t="s">
        <v>885</v>
      </c>
      <c r="D306" s="663"/>
      <c r="E306" s="610"/>
      <c r="F306" s="586"/>
      <c r="G306" s="588"/>
      <c r="H306" s="598"/>
    </row>
    <row r="307" spans="1:8" s="186" customFormat="1" x14ac:dyDescent="0.25">
      <c r="A307" s="589" t="s">
        <v>981</v>
      </c>
      <c r="B307" s="591" t="s">
        <v>559</v>
      </c>
      <c r="C307" s="196" t="s">
        <v>884</v>
      </c>
      <c r="D307" s="662">
        <v>0</v>
      </c>
      <c r="E307" s="609">
        <v>0</v>
      </c>
      <c r="F307" s="585">
        <f t="shared" ref="F307" si="195">E307-D307</f>
        <v>0</v>
      </c>
      <c r="G307" s="587">
        <v>0</v>
      </c>
      <c r="H307" s="597" t="s">
        <v>844</v>
      </c>
    </row>
    <row r="308" spans="1:8" s="186" customFormat="1" ht="16.5" thickBot="1" x14ac:dyDescent="0.3">
      <c r="A308" s="590"/>
      <c r="B308" s="592"/>
      <c r="C308" s="197" t="s">
        <v>885</v>
      </c>
      <c r="D308" s="663"/>
      <c r="E308" s="610"/>
      <c r="F308" s="586"/>
      <c r="G308" s="588"/>
      <c r="H308" s="598"/>
    </row>
    <row r="309" spans="1:8" s="186" customFormat="1" x14ac:dyDescent="0.25">
      <c r="A309" s="656"/>
      <c r="B309" s="591" t="s">
        <v>561</v>
      </c>
      <c r="C309" s="196" t="s">
        <v>884</v>
      </c>
      <c r="D309" s="618">
        <v>0</v>
      </c>
      <c r="E309" s="611">
        <v>0</v>
      </c>
      <c r="F309" s="585">
        <f t="shared" ref="F309" si="196">E309-D309</f>
        <v>0</v>
      </c>
      <c r="G309" s="587">
        <v>0</v>
      </c>
      <c r="H309" s="597" t="s">
        <v>844</v>
      </c>
    </row>
    <row r="310" spans="1:8" s="186" customFormat="1" ht="16.5" thickBot="1" x14ac:dyDescent="0.3">
      <c r="A310" s="657"/>
      <c r="B310" s="592"/>
      <c r="C310" s="197" t="s">
        <v>885</v>
      </c>
      <c r="D310" s="619"/>
      <c r="E310" s="611"/>
      <c r="F310" s="586"/>
      <c r="G310" s="588"/>
      <c r="H310" s="598"/>
    </row>
    <row r="311" spans="1:8" s="186" customFormat="1" ht="79.5" thickBot="1" x14ac:dyDescent="0.3">
      <c r="A311" s="198" t="s">
        <v>982</v>
      </c>
      <c r="B311" s="199" t="s">
        <v>563</v>
      </c>
      <c r="C311" s="199" t="s">
        <v>844</v>
      </c>
      <c r="D311" s="321" t="s">
        <v>844</v>
      </c>
      <c r="E311" s="242" t="s">
        <v>844</v>
      </c>
      <c r="F311" s="231" t="s">
        <v>844</v>
      </c>
      <c r="G311" s="200" t="s">
        <v>844</v>
      </c>
      <c r="H311" s="200" t="s">
        <v>844</v>
      </c>
    </row>
    <row r="312" spans="1:8" s="186" customFormat="1" ht="16.5" customHeight="1" thickBot="1" x14ac:dyDescent="0.3">
      <c r="A312" s="644" t="s">
        <v>564</v>
      </c>
      <c r="B312" s="596"/>
      <c r="C312" s="596"/>
      <c r="D312" s="596"/>
      <c r="E312" s="622"/>
      <c r="F312" s="596"/>
      <c r="G312" s="596"/>
      <c r="H312" s="596"/>
    </row>
    <row r="313" spans="1:8" s="186" customFormat="1" x14ac:dyDescent="0.25">
      <c r="A313" s="604" t="s">
        <v>565</v>
      </c>
      <c r="B313" s="591" t="s">
        <v>566</v>
      </c>
      <c r="C313" s="196" t="s">
        <v>884</v>
      </c>
      <c r="D313" s="670">
        <f t="shared" ref="D313" si="197">D29*1.2</f>
        <v>277.69340400000004</v>
      </c>
      <c r="E313" s="670">
        <f t="shared" ref="E313" si="198">E29*1.2</f>
        <v>281.95442533199997</v>
      </c>
      <c r="F313" s="585">
        <f t="shared" ref="F313" si="199">E313-D313</f>
        <v>4.2610213319999275</v>
      </c>
      <c r="G313" s="587">
        <f t="shared" ref="G313" si="200">E313/D313</f>
        <v>1.0153443375702216</v>
      </c>
      <c r="H313" s="600" t="s">
        <v>844</v>
      </c>
    </row>
    <row r="314" spans="1:8" s="186" customFormat="1" ht="16.5" thickBot="1" x14ac:dyDescent="0.3">
      <c r="A314" s="605"/>
      <c r="B314" s="592"/>
      <c r="C314" s="197" t="s">
        <v>885</v>
      </c>
      <c r="D314" s="671"/>
      <c r="E314" s="671"/>
      <c r="F314" s="586"/>
      <c r="G314" s="588"/>
      <c r="H314" s="601"/>
    </row>
    <row r="315" spans="1:8" s="186" customFormat="1" x14ac:dyDescent="0.25">
      <c r="A315" s="589" t="s">
        <v>983</v>
      </c>
      <c r="B315" s="591" t="s">
        <v>21</v>
      </c>
      <c r="C315" s="196" t="s">
        <v>884</v>
      </c>
      <c r="D315" s="672">
        <v>0</v>
      </c>
      <c r="E315" s="612">
        <v>0</v>
      </c>
      <c r="F315" s="585">
        <f t="shared" ref="F315" si="201">E315-D315</f>
        <v>0</v>
      </c>
      <c r="G315" s="587">
        <v>0</v>
      </c>
      <c r="H315" s="600" t="s">
        <v>844</v>
      </c>
    </row>
    <row r="316" spans="1:8" s="186" customFormat="1" ht="16.5" thickBot="1" x14ac:dyDescent="0.3">
      <c r="A316" s="590"/>
      <c r="B316" s="592"/>
      <c r="C316" s="197" t="s">
        <v>885</v>
      </c>
      <c r="D316" s="673"/>
      <c r="E316" s="613"/>
      <c r="F316" s="586"/>
      <c r="G316" s="588"/>
      <c r="H316" s="601"/>
    </row>
    <row r="317" spans="1:8" s="186" customFormat="1" x14ac:dyDescent="0.25">
      <c r="A317" s="656"/>
      <c r="B317" s="591" t="s">
        <v>23</v>
      </c>
      <c r="C317" s="196" t="s">
        <v>884</v>
      </c>
      <c r="D317" s="674">
        <v>0</v>
      </c>
      <c r="E317" s="616">
        <v>0</v>
      </c>
      <c r="F317" s="585">
        <f t="shared" ref="F317" si="202">E317-D317</f>
        <v>0</v>
      </c>
      <c r="G317" s="587">
        <v>0</v>
      </c>
      <c r="H317" s="600" t="s">
        <v>844</v>
      </c>
    </row>
    <row r="318" spans="1:8" s="186" customFormat="1" ht="16.5" thickBot="1" x14ac:dyDescent="0.3">
      <c r="A318" s="657"/>
      <c r="B318" s="592"/>
      <c r="C318" s="197" t="s">
        <v>885</v>
      </c>
      <c r="D318" s="675"/>
      <c r="E318" s="676"/>
      <c r="F318" s="586"/>
      <c r="G318" s="588"/>
      <c r="H318" s="601"/>
    </row>
    <row r="319" spans="1:8" s="186" customFormat="1" x14ac:dyDescent="0.25">
      <c r="A319" s="656"/>
      <c r="B319" s="591" t="s">
        <v>25</v>
      </c>
      <c r="C319" s="196" t="s">
        <v>884</v>
      </c>
      <c r="D319" s="672">
        <v>0</v>
      </c>
      <c r="E319" s="612">
        <v>0</v>
      </c>
      <c r="F319" s="585">
        <f t="shared" ref="F319" si="203">E319-D319</f>
        <v>0</v>
      </c>
      <c r="G319" s="587">
        <v>0</v>
      </c>
      <c r="H319" s="600" t="s">
        <v>844</v>
      </c>
    </row>
    <row r="320" spans="1:8" s="186" customFormat="1" ht="16.5" thickBot="1" x14ac:dyDescent="0.3">
      <c r="A320" s="657"/>
      <c r="B320" s="592"/>
      <c r="C320" s="197" t="s">
        <v>885</v>
      </c>
      <c r="D320" s="673"/>
      <c r="E320" s="613"/>
      <c r="F320" s="586"/>
      <c r="G320" s="588"/>
      <c r="H320" s="601"/>
    </row>
    <row r="321" spans="1:8" s="186" customFormat="1" x14ac:dyDescent="0.25">
      <c r="A321" s="656"/>
      <c r="B321" s="591" t="s">
        <v>27</v>
      </c>
      <c r="C321" s="196" t="s">
        <v>884</v>
      </c>
      <c r="D321" s="672">
        <v>0</v>
      </c>
      <c r="E321" s="612">
        <v>0</v>
      </c>
      <c r="F321" s="585">
        <f t="shared" ref="F321" si="204">E321-D321</f>
        <v>0</v>
      </c>
      <c r="G321" s="587">
        <v>0</v>
      </c>
      <c r="H321" s="600" t="s">
        <v>844</v>
      </c>
    </row>
    <row r="322" spans="1:8" s="186" customFormat="1" ht="16.5" thickBot="1" x14ac:dyDescent="0.3">
      <c r="A322" s="657"/>
      <c r="B322" s="592"/>
      <c r="C322" s="197" t="s">
        <v>885</v>
      </c>
      <c r="D322" s="673"/>
      <c r="E322" s="613"/>
      <c r="F322" s="586"/>
      <c r="G322" s="588"/>
      <c r="H322" s="601"/>
    </row>
    <row r="323" spans="1:8" s="186" customFormat="1" x14ac:dyDescent="0.25">
      <c r="A323" s="589" t="s">
        <v>984</v>
      </c>
      <c r="B323" s="591" t="s">
        <v>29</v>
      </c>
      <c r="C323" s="196" t="s">
        <v>884</v>
      </c>
      <c r="D323" s="672">
        <v>0</v>
      </c>
      <c r="E323" s="612">
        <v>0</v>
      </c>
      <c r="F323" s="585">
        <f t="shared" ref="F323" si="205">E323-D323</f>
        <v>0</v>
      </c>
      <c r="G323" s="587">
        <v>0</v>
      </c>
      <c r="H323" s="600" t="s">
        <v>844</v>
      </c>
    </row>
    <row r="324" spans="1:8" s="186" customFormat="1" ht="16.5" thickBot="1" x14ac:dyDescent="0.3">
      <c r="A324" s="590"/>
      <c r="B324" s="592"/>
      <c r="C324" s="197" t="s">
        <v>885</v>
      </c>
      <c r="D324" s="673"/>
      <c r="E324" s="613"/>
      <c r="F324" s="586"/>
      <c r="G324" s="588"/>
      <c r="H324" s="601"/>
    </row>
    <row r="325" spans="1:8" s="186" customFormat="1" x14ac:dyDescent="0.25">
      <c r="A325" s="589" t="s">
        <v>985</v>
      </c>
      <c r="B325" s="591" t="s">
        <v>31</v>
      </c>
      <c r="C325" s="196" t="s">
        <v>884</v>
      </c>
      <c r="D325" s="614">
        <f t="shared" ref="D325" si="206">D41*1.2</f>
        <v>277.69340400000004</v>
      </c>
      <c r="E325" s="614">
        <f t="shared" ref="E325" si="207">E41*1.2</f>
        <v>281.95442533199997</v>
      </c>
      <c r="F325" s="585">
        <f t="shared" ref="F325" si="208">E325-D325</f>
        <v>4.2610213319999275</v>
      </c>
      <c r="G325" s="587">
        <f t="shared" ref="G325" si="209">E325/D325</f>
        <v>1.0153443375702216</v>
      </c>
      <c r="H325" s="600" t="s">
        <v>844</v>
      </c>
    </row>
    <row r="326" spans="1:8" s="186" customFormat="1" ht="16.5" thickBot="1" x14ac:dyDescent="0.3">
      <c r="A326" s="590"/>
      <c r="B326" s="592"/>
      <c r="C326" s="197" t="s">
        <v>885</v>
      </c>
      <c r="D326" s="615"/>
      <c r="E326" s="615"/>
      <c r="F326" s="586"/>
      <c r="G326" s="588"/>
      <c r="H326" s="601"/>
    </row>
    <row r="327" spans="1:8" s="186" customFormat="1" x14ac:dyDescent="0.25">
      <c r="A327" s="589" t="s">
        <v>986</v>
      </c>
      <c r="B327" s="591" t="s">
        <v>33</v>
      </c>
      <c r="C327" s="196" t="s">
        <v>884</v>
      </c>
      <c r="D327" s="614">
        <v>0</v>
      </c>
      <c r="E327" s="612">
        <v>0</v>
      </c>
      <c r="F327" s="585">
        <f t="shared" ref="F327" si="210">E327-D327</f>
        <v>0</v>
      </c>
      <c r="G327" s="587">
        <v>0</v>
      </c>
      <c r="H327" s="600" t="s">
        <v>844</v>
      </c>
    </row>
    <row r="328" spans="1:8" s="186" customFormat="1" ht="16.5" thickBot="1" x14ac:dyDescent="0.3">
      <c r="A328" s="590"/>
      <c r="B328" s="592"/>
      <c r="C328" s="197" t="s">
        <v>885</v>
      </c>
      <c r="D328" s="615"/>
      <c r="E328" s="613"/>
      <c r="F328" s="586"/>
      <c r="G328" s="588"/>
      <c r="H328" s="601"/>
    </row>
    <row r="329" spans="1:8" s="186" customFormat="1" x14ac:dyDescent="0.25">
      <c r="A329" s="589" t="s">
        <v>987</v>
      </c>
      <c r="B329" s="591" t="s">
        <v>35</v>
      </c>
      <c r="C329" s="196" t="s">
        <v>884</v>
      </c>
      <c r="D329" s="614">
        <f t="shared" ref="D329" si="211">D45*1.2</f>
        <v>0</v>
      </c>
      <c r="E329" s="612">
        <v>0</v>
      </c>
      <c r="F329" s="585">
        <f t="shared" ref="F329" si="212">E329-D329</f>
        <v>0</v>
      </c>
      <c r="G329" s="587">
        <v>0</v>
      </c>
      <c r="H329" s="600" t="s">
        <v>844</v>
      </c>
    </row>
    <row r="330" spans="1:8" s="186" customFormat="1" ht="16.5" thickBot="1" x14ac:dyDescent="0.3">
      <c r="A330" s="590"/>
      <c r="B330" s="592"/>
      <c r="C330" s="197" t="s">
        <v>885</v>
      </c>
      <c r="D330" s="615"/>
      <c r="E330" s="613"/>
      <c r="F330" s="586"/>
      <c r="G330" s="588"/>
      <c r="H330" s="601"/>
    </row>
    <row r="331" spans="1:8" s="186" customFormat="1" x14ac:dyDescent="0.25">
      <c r="A331" s="589" t="s">
        <v>988</v>
      </c>
      <c r="B331" s="591" t="s">
        <v>37</v>
      </c>
      <c r="C331" s="196" t="s">
        <v>884</v>
      </c>
      <c r="D331" s="677">
        <v>0</v>
      </c>
      <c r="E331" s="616">
        <v>0</v>
      </c>
      <c r="F331" s="585">
        <f t="shared" ref="F331" si="213">E331-D331</f>
        <v>0</v>
      </c>
      <c r="G331" s="587">
        <v>0</v>
      </c>
      <c r="H331" s="600" t="s">
        <v>844</v>
      </c>
    </row>
    <row r="332" spans="1:8" s="186" customFormat="1" ht="16.5" thickBot="1" x14ac:dyDescent="0.3">
      <c r="A332" s="590"/>
      <c r="B332" s="592"/>
      <c r="C332" s="197" t="s">
        <v>885</v>
      </c>
      <c r="D332" s="678"/>
      <c r="E332" s="617"/>
      <c r="F332" s="586"/>
      <c r="G332" s="588"/>
      <c r="H332" s="601"/>
    </row>
    <row r="333" spans="1:8" s="186" customFormat="1" x14ac:dyDescent="0.25">
      <c r="A333" s="589" t="s">
        <v>989</v>
      </c>
      <c r="B333" s="591" t="s">
        <v>39</v>
      </c>
      <c r="C333" s="196" t="s">
        <v>884</v>
      </c>
      <c r="D333" s="677">
        <v>0</v>
      </c>
      <c r="E333" s="618">
        <v>0</v>
      </c>
      <c r="F333" s="585">
        <f t="shared" ref="F333" si="214">E333-D333</f>
        <v>0</v>
      </c>
      <c r="G333" s="587">
        <v>0</v>
      </c>
      <c r="H333" s="600" t="s">
        <v>844</v>
      </c>
    </row>
    <row r="334" spans="1:8" s="186" customFormat="1" ht="16.5" thickBot="1" x14ac:dyDescent="0.3">
      <c r="A334" s="590"/>
      <c r="B334" s="592"/>
      <c r="C334" s="197" t="s">
        <v>885</v>
      </c>
      <c r="D334" s="678"/>
      <c r="E334" s="619"/>
      <c r="F334" s="586"/>
      <c r="G334" s="588"/>
      <c r="H334" s="601"/>
    </row>
    <row r="335" spans="1:8" s="186" customFormat="1" ht="47.25" x14ac:dyDescent="0.25">
      <c r="A335" s="589" t="s">
        <v>990</v>
      </c>
      <c r="B335" s="202" t="s">
        <v>991</v>
      </c>
      <c r="C335" s="196" t="s">
        <v>884</v>
      </c>
      <c r="D335" s="677">
        <v>0</v>
      </c>
      <c r="E335" s="618">
        <v>0</v>
      </c>
      <c r="F335" s="585">
        <f t="shared" ref="F335" si="215">E335-D335</f>
        <v>0</v>
      </c>
      <c r="G335" s="587">
        <v>0</v>
      </c>
      <c r="H335" s="600" t="s">
        <v>844</v>
      </c>
    </row>
    <row r="336" spans="1:8" s="186" customFormat="1" ht="16.5" thickBot="1" x14ac:dyDescent="0.3">
      <c r="A336" s="590"/>
      <c r="B336" s="203" t="s">
        <v>992</v>
      </c>
      <c r="C336" s="197" t="s">
        <v>885</v>
      </c>
      <c r="D336" s="678"/>
      <c r="E336" s="619"/>
      <c r="F336" s="586"/>
      <c r="G336" s="588"/>
      <c r="H336" s="601"/>
    </row>
    <row r="337" spans="1:8" s="186" customFormat="1" x14ac:dyDescent="0.25">
      <c r="A337" s="656"/>
      <c r="B337" s="591" t="s">
        <v>43</v>
      </c>
      <c r="C337" s="196" t="s">
        <v>884</v>
      </c>
      <c r="D337" s="677">
        <v>0</v>
      </c>
      <c r="E337" s="618">
        <v>0</v>
      </c>
      <c r="F337" s="585">
        <f t="shared" ref="F337" si="216">E337-D337</f>
        <v>0</v>
      </c>
      <c r="G337" s="587">
        <v>0</v>
      </c>
      <c r="H337" s="600" t="s">
        <v>844</v>
      </c>
    </row>
    <row r="338" spans="1:8" s="186" customFormat="1" ht="16.5" thickBot="1" x14ac:dyDescent="0.3">
      <c r="A338" s="657"/>
      <c r="B338" s="592"/>
      <c r="C338" s="197" t="s">
        <v>885</v>
      </c>
      <c r="D338" s="678"/>
      <c r="E338" s="619"/>
      <c r="F338" s="586"/>
      <c r="G338" s="588"/>
      <c r="H338" s="601"/>
    </row>
    <row r="339" spans="1:8" s="186" customFormat="1" x14ac:dyDescent="0.25">
      <c r="A339" s="656"/>
      <c r="B339" s="591" t="s">
        <v>45</v>
      </c>
      <c r="C339" s="196" t="s">
        <v>884</v>
      </c>
      <c r="D339" s="677">
        <v>0</v>
      </c>
      <c r="E339" s="618">
        <v>0</v>
      </c>
      <c r="F339" s="585">
        <f t="shared" ref="F339" si="217">E339-D339</f>
        <v>0</v>
      </c>
      <c r="G339" s="587">
        <v>0</v>
      </c>
      <c r="H339" s="600" t="s">
        <v>844</v>
      </c>
    </row>
    <row r="340" spans="1:8" s="186" customFormat="1" ht="16.5" thickBot="1" x14ac:dyDescent="0.3">
      <c r="A340" s="657"/>
      <c r="B340" s="592"/>
      <c r="C340" s="197" t="s">
        <v>885</v>
      </c>
      <c r="D340" s="678"/>
      <c r="E340" s="619"/>
      <c r="F340" s="586"/>
      <c r="G340" s="588"/>
      <c r="H340" s="601"/>
    </row>
    <row r="341" spans="1:8" s="186" customFormat="1" x14ac:dyDescent="0.25">
      <c r="A341" s="589" t="s">
        <v>993</v>
      </c>
      <c r="B341" s="591" t="s">
        <v>581</v>
      </c>
      <c r="C341" s="196" t="s">
        <v>884</v>
      </c>
      <c r="D341" s="677">
        <v>0</v>
      </c>
      <c r="E341" s="618">
        <v>0</v>
      </c>
      <c r="F341" s="585">
        <f t="shared" ref="F341" si="218">E341-D341</f>
        <v>0</v>
      </c>
      <c r="G341" s="587">
        <v>0</v>
      </c>
      <c r="H341" s="600" t="s">
        <v>844</v>
      </c>
    </row>
    <row r="342" spans="1:8" s="186" customFormat="1" ht="16.5" thickBot="1" x14ac:dyDescent="0.3">
      <c r="A342" s="590"/>
      <c r="B342" s="592"/>
      <c r="C342" s="197" t="s">
        <v>885</v>
      </c>
      <c r="D342" s="678"/>
      <c r="E342" s="619"/>
      <c r="F342" s="586"/>
      <c r="G342" s="588"/>
      <c r="H342" s="601"/>
    </row>
    <row r="343" spans="1:8" s="186" customFormat="1" x14ac:dyDescent="0.25">
      <c r="A343" s="656"/>
      <c r="B343" s="591" t="s">
        <v>583</v>
      </c>
      <c r="C343" s="196" t="s">
        <v>884</v>
      </c>
      <c r="D343" s="677">
        <v>0</v>
      </c>
      <c r="E343" s="618">
        <v>0</v>
      </c>
      <c r="F343" s="585">
        <f t="shared" ref="F343" si="219">E343-D343</f>
        <v>0</v>
      </c>
      <c r="G343" s="587">
        <v>0</v>
      </c>
      <c r="H343" s="600" t="s">
        <v>844</v>
      </c>
    </row>
    <row r="344" spans="1:8" s="186" customFormat="1" ht="16.5" thickBot="1" x14ac:dyDescent="0.3">
      <c r="A344" s="657"/>
      <c r="B344" s="592"/>
      <c r="C344" s="197" t="s">
        <v>885</v>
      </c>
      <c r="D344" s="678"/>
      <c r="E344" s="619"/>
      <c r="F344" s="586"/>
      <c r="G344" s="588"/>
      <c r="H344" s="601"/>
    </row>
    <row r="345" spans="1:8" s="186" customFormat="1" x14ac:dyDescent="0.25">
      <c r="A345" s="656"/>
      <c r="B345" s="591" t="s">
        <v>585</v>
      </c>
      <c r="C345" s="196" t="s">
        <v>884</v>
      </c>
      <c r="D345" s="677">
        <v>0</v>
      </c>
      <c r="E345" s="618">
        <v>0</v>
      </c>
      <c r="F345" s="585">
        <f t="shared" ref="F345" si="220">E345-D345</f>
        <v>0</v>
      </c>
      <c r="G345" s="587">
        <v>0</v>
      </c>
      <c r="H345" s="600" t="s">
        <v>844</v>
      </c>
    </row>
    <row r="346" spans="1:8" s="186" customFormat="1" ht="16.5" thickBot="1" x14ac:dyDescent="0.3">
      <c r="A346" s="657"/>
      <c r="B346" s="592"/>
      <c r="C346" s="197" t="s">
        <v>885</v>
      </c>
      <c r="D346" s="678"/>
      <c r="E346" s="619"/>
      <c r="F346" s="586"/>
      <c r="G346" s="588"/>
      <c r="H346" s="601"/>
    </row>
    <row r="347" spans="1:8" s="186" customFormat="1" x14ac:dyDescent="0.25">
      <c r="A347" s="589" t="s">
        <v>994</v>
      </c>
      <c r="B347" s="591" t="s">
        <v>47</v>
      </c>
      <c r="C347" s="196" t="s">
        <v>884</v>
      </c>
      <c r="D347" s="677">
        <f t="shared" ref="D347" si="221">D57*1.2</f>
        <v>0</v>
      </c>
      <c r="E347" s="618">
        <v>0</v>
      </c>
      <c r="F347" s="585">
        <f t="shared" ref="F347" si="222">E347-D347</f>
        <v>0</v>
      </c>
      <c r="G347" s="587">
        <v>0</v>
      </c>
      <c r="H347" s="600" t="s">
        <v>844</v>
      </c>
    </row>
    <row r="348" spans="1:8" s="186" customFormat="1" ht="16.5" thickBot="1" x14ac:dyDescent="0.3">
      <c r="A348" s="590"/>
      <c r="B348" s="592"/>
      <c r="C348" s="197" t="s">
        <v>885</v>
      </c>
      <c r="D348" s="678"/>
      <c r="E348" s="619"/>
      <c r="F348" s="586"/>
      <c r="G348" s="588"/>
      <c r="H348" s="601"/>
    </row>
    <row r="349" spans="1:8" s="186" customFormat="1" x14ac:dyDescent="0.25">
      <c r="A349" s="604" t="s">
        <v>587</v>
      </c>
      <c r="B349" s="591" t="s">
        <v>588</v>
      </c>
      <c r="C349" s="196" t="s">
        <v>884</v>
      </c>
      <c r="D349" s="597">
        <f t="shared" ref="D349" si="223">D351+D353+D361+D363+D365+D367+D369+D371+D375+D377+D379+D381+D383</f>
        <v>232.87481809999997</v>
      </c>
      <c r="E349" s="597">
        <f t="shared" ref="E349" si="224">E351+E353+E361+E363+E365+E367+E369+E371+E375+E377+E379+E381+E383</f>
        <v>234.608217</v>
      </c>
      <c r="F349" s="585">
        <f t="shared" ref="F349" si="225">E349-D349</f>
        <v>1.7333989000000258</v>
      </c>
      <c r="G349" s="587">
        <f t="shared" ref="G349" si="226">E349/D349</f>
        <v>1.00744347935145</v>
      </c>
      <c r="H349" s="600" t="s">
        <v>844</v>
      </c>
    </row>
    <row r="350" spans="1:8" s="186" customFormat="1" ht="16.5" thickBot="1" x14ac:dyDescent="0.3">
      <c r="A350" s="605"/>
      <c r="B350" s="592"/>
      <c r="C350" s="197" t="s">
        <v>885</v>
      </c>
      <c r="D350" s="598"/>
      <c r="E350" s="598"/>
      <c r="F350" s="586"/>
      <c r="G350" s="588"/>
      <c r="H350" s="601"/>
    </row>
    <row r="351" spans="1:8" s="186" customFormat="1" x14ac:dyDescent="0.25">
      <c r="A351" s="589" t="s">
        <v>995</v>
      </c>
      <c r="B351" s="591" t="s">
        <v>590</v>
      </c>
      <c r="C351" s="196" t="s">
        <v>884</v>
      </c>
      <c r="D351" s="597">
        <v>0</v>
      </c>
      <c r="E351" s="618">
        <v>0</v>
      </c>
      <c r="F351" s="585">
        <f t="shared" ref="F351" si="227">E351-D351</f>
        <v>0</v>
      </c>
      <c r="G351" s="587">
        <v>0</v>
      </c>
      <c r="H351" s="600" t="s">
        <v>844</v>
      </c>
    </row>
    <row r="352" spans="1:8" s="186" customFormat="1" ht="16.5" thickBot="1" x14ac:dyDescent="0.3">
      <c r="A352" s="590"/>
      <c r="B352" s="592"/>
      <c r="C352" s="197" t="s">
        <v>885</v>
      </c>
      <c r="D352" s="598"/>
      <c r="E352" s="619"/>
      <c r="F352" s="586"/>
      <c r="G352" s="588"/>
      <c r="H352" s="601"/>
    </row>
    <row r="353" spans="1:8" s="186" customFormat="1" x14ac:dyDescent="0.25">
      <c r="A353" s="589" t="s">
        <v>996</v>
      </c>
      <c r="B353" s="591" t="s">
        <v>592</v>
      </c>
      <c r="C353" s="196" t="s">
        <v>884</v>
      </c>
      <c r="D353" s="597">
        <f t="shared" ref="D353" si="228">D355+D357+D359</f>
        <v>60.551282399999991</v>
      </c>
      <c r="E353" s="597">
        <f t="shared" ref="E353" si="229">E355+E357+E359</f>
        <v>44.276399999999995</v>
      </c>
      <c r="F353" s="585">
        <f t="shared" ref="F353" si="230">E353-D353</f>
        <v>-16.274882399999996</v>
      </c>
      <c r="G353" s="587">
        <f t="shared" ref="G353" si="231">E353/D353</f>
        <v>0.73122150753986348</v>
      </c>
      <c r="H353" s="600" t="s">
        <v>844</v>
      </c>
    </row>
    <row r="354" spans="1:8" s="186" customFormat="1" ht="16.5" thickBot="1" x14ac:dyDescent="0.3">
      <c r="A354" s="590"/>
      <c r="B354" s="592"/>
      <c r="C354" s="197" t="s">
        <v>885</v>
      </c>
      <c r="D354" s="598"/>
      <c r="E354" s="598"/>
      <c r="F354" s="586"/>
      <c r="G354" s="588"/>
      <c r="H354" s="601"/>
    </row>
    <row r="355" spans="1:8" s="186" customFormat="1" x14ac:dyDescent="0.25">
      <c r="A355" s="656"/>
      <c r="B355" s="591" t="s">
        <v>290</v>
      </c>
      <c r="C355" s="196" t="s">
        <v>884</v>
      </c>
      <c r="D355" s="597">
        <v>0</v>
      </c>
      <c r="E355" s="618">
        <v>0</v>
      </c>
      <c r="F355" s="585">
        <f t="shared" ref="F355" si="232">E355-D355</f>
        <v>0</v>
      </c>
      <c r="G355" s="587">
        <v>0</v>
      </c>
      <c r="H355" s="600" t="s">
        <v>844</v>
      </c>
    </row>
    <row r="356" spans="1:8" s="186" customFormat="1" ht="16.5" thickBot="1" x14ac:dyDescent="0.3">
      <c r="A356" s="657"/>
      <c r="B356" s="592"/>
      <c r="C356" s="197" t="s">
        <v>885</v>
      </c>
      <c r="D356" s="598"/>
      <c r="E356" s="619"/>
      <c r="F356" s="586"/>
      <c r="G356" s="588"/>
      <c r="H356" s="601"/>
    </row>
    <row r="357" spans="1:8" s="186" customFormat="1" x14ac:dyDescent="0.25">
      <c r="A357" s="656"/>
      <c r="B357" s="591" t="s">
        <v>595</v>
      </c>
      <c r="C357" s="196" t="s">
        <v>884</v>
      </c>
      <c r="D357" s="597">
        <v>0</v>
      </c>
      <c r="E357" s="618">
        <v>0</v>
      </c>
      <c r="F357" s="585">
        <f t="shared" ref="F357" si="233">E357-D357</f>
        <v>0</v>
      </c>
      <c r="G357" s="587">
        <v>0</v>
      </c>
      <c r="H357" s="600" t="s">
        <v>844</v>
      </c>
    </row>
    <row r="358" spans="1:8" s="186" customFormat="1" ht="16.5" thickBot="1" x14ac:dyDescent="0.3">
      <c r="A358" s="657"/>
      <c r="B358" s="592"/>
      <c r="C358" s="197" t="s">
        <v>885</v>
      </c>
      <c r="D358" s="598"/>
      <c r="E358" s="619"/>
      <c r="F358" s="586"/>
      <c r="G358" s="588"/>
      <c r="H358" s="601"/>
    </row>
    <row r="359" spans="1:8" s="186" customFormat="1" x14ac:dyDescent="0.25">
      <c r="A359" s="656"/>
      <c r="B359" s="591" t="s">
        <v>597</v>
      </c>
      <c r="C359" s="196" t="s">
        <v>884</v>
      </c>
      <c r="D359" s="597">
        <f t="shared" ref="D359" si="234">D96*1.2</f>
        <v>60.551282399999991</v>
      </c>
      <c r="E359" s="597">
        <f t="shared" ref="E359" si="235">E96*1.2</f>
        <v>44.276399999999995</v>
      </c>
      <c r="F359" s="585">
        <f t="shared" ref="F359" si="236">E359-D359</f>
        <v>-16.274882399999996</v>
      </c>
      <c r="G359" s="587">
        <f t="shared" ref="G359" si="237">E359/D359</f>
        <v>0.73122150753986348</v>
      </c>
      <c r="H359" s="600" t="s">
        <v>844</v>
      </c>
    </row>
    <row r="360" spans="1:8" s="186" customFormat="1" ht="16.5" thickBot="1" x14ac:dyDescent="0.3">
      <c r="A360" s="657"/>
      <c r="B360" s="592"/>
      <c r="C360" s="197" t="s">
        <v>885</v>
      </c>
      <c r="D360" s="598"/>
      <c r="E360" s="598"/>
      <c r="F360" s="586"/>
      <c r="G360" s="588"/>
      <c r="H360" s="601"/>
    </row>
    <row r="361" spans="1:8" s="186" customFormat="1" x14ac:dyDescent="0.25">
      <c r="A361" s="589" t="s">
        <v>997</v>
      </c>
      <c r="B361" s="591" t="s">
        <v>599</v>
      </c>
      <c r="C361" s="196" t="s">
        <v>884</v>
      </c>
      <c r="D361" s="597">
        <f t="shared" ref="D361" si="238">D108*1.2</f>
        <v>52.564080000000004</v>
      </c>
      <c r="E361" s="597">
        <f t="shared" ref="E361" si="239">E108*1.2</f>
        <v>55.23216</v>
      </c>
      <c r="F361" s="585">
        <f t="shared" ref="F361" si="240">E361-D361</f>
        <v>2.6680799999999962</v>
      </c>
      <c r="G361" s="587">
        <f t="shared" ref="G361" si="241">E361/D361</f>
        <v>1.0507586169110159</v>
      </c>
      <c r="H361" s="600" t="s">
        <v>844</v>
      </c>
    </row>
    <row r="362" spans="1:8" s="186" customFormat="1" ht="16.5" thickBot="1" x14ac:dyDescent="0.3">
      <c r="A362" s="590"/>
      <c r="B362" s="592"/>
      <c r="C362" s="197" t="s">
        <v>885</v>
      </c>
      <c r="D362" s="598"/>
      <c r="E362" s="598"/>
      <c r="F362" s="586"/>
      <c r="G362" s="588"/>
      <c r="H362" s="601"/>
    </row>
    <row r="363" spans="1:8" s="186" customFormat="1" x14ac:dyDescent="0.25">
      <c r="A363" s="589" t="s">
        <v>998</v>
      </c>
      <c r="B363" s="591" t="s">
        <v>601</v>
      </c>
      <c r="C363" s="196" t="s">
        <v>884</v>
      </c>
      <c r="D363" s="597">
        <v>0</v>
      </c>
      <c r="E363" s="618">
        <v>0</v>
      </c>
      <c r="F363" s="585">
        <f t="shared" ref="F363" si="242">E363-D363</f>
        <v>0</v>
      </c>
      <c r="G363" s="587">
        <v>0</v>
      </c>
      <c r="H363" s="600" t="s">
        <v>844</v>
      </c>
    </row>
    <row r="364" spans="1:8" s="186" customFormat="1" ht="16.5" thickBot="1" x14ac:dyDescent="0.3">
      <c r="A364" s="590"/>
      <c r="B364" s="592"/>
      <c r="C364" s="197" t="s">
        <v>885</v>
      </c>
      <c r="D364" s="598"/>
      <c r="E364" s="619"/>
      <c r="F364" s="586"/>
      <c r="G364" s="588"/>
      <c r="H364" s="601"/>
    </row>
    <row r="365" spans="1:8" s="186" customFormat="1" x14ac:dyDescent="0.25">
      <c r="A365" s="589" t="s">
        <v>999</v>
      </c>
      <c r="B365" s="591" t="s">
        <v>603</v>
      </c>
      <c r="C365" s="196" t="s">
        <v>884</v>
      </c>
      <c r="D365" s="597">
        <v>0</v>
      </c>
      <c r="E365" s="618">
        <v>0</v>
      </c>
      <c r="F365" s="585">
        <f t="shared" ref="F365" si="243">E365-D365</f>
        <v>0</v>
      </c>
      <c r="G365" s="587">
        <v>0</v>
      </c>
      <c r="H365" s="600" t="s">
        <v>844</v>
      </c>
    </row>
    <row r="366" spans="1:8" s="186" customFormat="1" ht="16.5" thickBot="1" x14ac:dyDescent="0.3">
      <c r="A366" s="590"/>
      <c r="B366" s="592"/>
      <c r="C366" s="197" t="s">
        <v>885</v>
      </c>
      <c r="D366" s="598"/>
      <c r="E366" s="619"/>
      <c r="F366" s="586"/>
      <c r="G366" s="588"/>
      <c r="H366" s="601"/>
    </row>
    <row r="367" spans="1:8" s="186" customFormat="1" x14ac:dyDescent="0.25">
      <c r="A367" s="589" t="s">
        <v>1000</v>
      </c>
      <c r="B367" s="591" t="s">
        <v>605</v>
      </c>
      <c r="C367" s="196" t="s">
        <v>884</v>
      </c>
      <c r="D367" s="597">
        <f>(D118-D369)</f>
        <v>58.42855999999999</v>
      </c>
      <c r="E367" s="597">
        <f>(E118-E369)</f>
        <v>60.472819999999999</v>
      </c>
      <c r="F367" s="585">
        <f t="shared" ref="F367" si="244">E367-D367</f>
        <v>2.0442600000000084</v>
      </c>
      <c r="G367" s="587">
        <f t="shared" ref="G367" si="245">E367/D367</f>
        <v>1.0349873418068152</v>
      </c>
      <c r="H367" s="600" t="s">
        <v>844</v>
      </c>
    </row>
    <row r="368" spans="1:8" s="186" customFormat="1" ht="16.5" thickBot="1" x14ac:dyDescent="0.3">
      <c r="A368" s="590"/>
      <c r="B368" s="592"/>
      <c r="C368" s="197" t="s">
        <v>885</v>
      </c>
      <c r="D368" s="598"/>
      <c r="E368" s="598"/>
      <c r="F368" s="586"/>
      <c r="G368" s="588"/>
      <c r="H368" s="601"/>
    </row>
    <row r="369" spans="1:8" s="186" customFormat="1" x14ac:dyDescent="0.25">
      <c r="A369" s="589" t="s">
        <v>1001</v>
      </c>
      <c r="B369" s="591" t="s">
        <v>607</v>
      </c>
      <c r="C369" s="196" t="s">
        <v>884</v>
      </c>
      <c r="D369" s="597">
        <v>17.762280000000001</v>
      </c>
      <c r="E369" s="597">
        <v>18.762280000000001</v>
      </c>
      <c r="F369" s="585">
        <f t="shared" ref="F369" si="246">E369-D369</f>
        <v>1</v>
      </c>
      <c r="G369" s="587">
        <f t="shared" ref="G369" si="247">E369/D369</f>
        <v>1.0562990787218758</v>
      </c>
      <c r="H369" s="600" t="s">
        <v>844</v>
      </c>
    </row>
    <row r="370" spans="1:8" s="186" customFormat="1" ht="16.5" thickBot="1" x14ac:dyDescent="0.3">
      <c r="A370" s="590"/>
      <c r="B370" s="592"/>
      <c r="C370" s="197" t="s">
        <v>885</v>
      </c>
      <c r="D370" s="598"/>
      <c r="E370" s="598"/>
      <c r="F370" s="586"/>
      <c r="G370" s="588"/>
      <c r="H370" s="601"/>
    </row>
    <row r="371" spans="1:8" s="186" customFormat="1" x14ac:dyDescent="0.25">
      <c r="A371" s="589" t="s">
        <v>1002</v>
      </c>
      <c r="B371" s="591" t="s">
        <v>609</v>
      </c>
      <c r="C371" s="196" t="s">
        <v>884</v>
      </c>
      <c r="D371" s="597">
        <f t="shared" ref="D371:E371" si="248">(D118-D367-D369)+D122+D230</f>
        <v>4.8387600000000042</v>
      </c>
      <c r="E371" s="597">
        <f t="shared" si="248"/>
        <v>10.990100000000004</v>
      </c>
      <c r="F371" s="585">
        <f t="shared" ref="F371" si="249">E371-D371</f>
        <v>6.1513399999999994</v>
      </c>
      <c r="G371" s="587">
        <f t="shared" ref="G371" si="250">E371/D371</f>
        <v>2.2712637121907253</v>
      </c>
      <c r="H371" s="600" t="s">
        <v>844</v>
      </c>
    </row>
    <row r="372" spans="1:8" s="186" customFormat="1" ht="16.5" thickBot="1" x14ac:dyDescent="0.3">
      <c r="A372" s="590"/>
      <c r="B372" s="592"/>
      <c r="C372" s="197" t="s">
        <v>885</v>
      </c>
      <c r="D372" s="598"/>
      <c r="E372" s="598"/>
      <c r="F372" s="586"/>
      <c r="G372" s="588"/>
      <c r="H372" s="601"/>
    </row>
    <row r="373" spans="1:8" s="186" customFormat="1" x14ac:dyDescent="0.25">
      <c r="A373" s="656"/>
      <c r="B373" s="591" t="s">
        <v>611</v>
      </c>
      <c r="C373" s="196" t="s">
        <v>884</v>
      </c>
      <c r="D373" s="597">
        <f t="shared" ref="D373:E373" si="251">D230</f>
        <v>4.2145200000000003</v>
      </c>
      <c r="E373" s="597">
        <f t="shared" si="251"/>
        <v>10.3094</v>
      </c>
      <c r="F373" s="585">
        <f t="shared" ref="F373" si="252">E373-D373</f>
        <v>6.0948799999999999</v>
      </c>
      <c r="G373" s="587">
        <f t="shared" ref="G373" si="253">E373/D373</f>
        <v>2.4461623150441807</v>
      </c>
      <c r="H373" s="600" t="s">
        <v>844</v>
      </c>
    </row>
    <row r="374" spans="1:8" s="186" customFormat="1" ht="16.5" thickBot="1" x14ac:dyDescent="0.3">
      <c r="A374" s="657"/>
      <c r="B374" s="592"/>
      <c r="C374" s="197" t="s">
        <v>885</v>
      </c>
      <c r="D374" s="598"/>
      <c r="E374" s="598"/>
      <c r="F374" s="586"/>
      <c r="G374" s="588"/>
      <c r="H374" s="601"/>
    </row>
    <row r="375" spans="1:8" s="186" customFormat="1" x14ac:dyDescent="0.25">
      <c r="A375" s="589" t="s">
        <v>1003</v>
      </c>
      <c r="B375" s="591" t="s">
        <v>613</v>
      </c>
      <c r="C375" s="196" t="s">
        <v>884</v>
      </c>
      <c r="D375" s="597">
        <f t="shared" ref="D375" si="254">D102*1.18</f>
        <v>27.294686199999997</v>
      </c>
      <c r="E375" s="597">
        <f t="shared" ref="E375" si="255">E102*1.18</f>
        <v>21.988591999999997</v>
      </c>
      <c r="F375" s="585">
        <f t="shared" ref="F375" si="256">E375-D375</f>
        <v>-5.3060942000000004</v>
      </c>
      <c r="G375" s="587">
        <f t="shared" ref="G375" si="257">E375/D375</f>
        <v>0.80559973611273827</v>
      </c>
      <c r="H375" s="600" t="s">
        <v>844</v>
      </c>
    </row>
    <row r="376" spans="1:8" s="186" customFormat="1" ht="16.5" thickBot="1" x14ac:dyDescent="0.3">
      <c r="A376" s="590"/>
      <c r="B376" s="592"/>
      <c r="C376" s="197" t="s">
        <v>885</v>
      </c>
      <c r="D376" s="598"/>
      <c r="E376" s="598"/>
      <c r="F376" s="586"/>
      <c r="G376" s="588"/>
      <c r="H376" s="601"/>
    </row>
    <row r="377" spans="1:8" s="186" customFormat="1" x14ac:dyDescent="0.25">
      <c r="A377" s="589" t="s">
        <v>1004</v>
      </c>
      <c r="B377" s="591" t="s">
        <v>615</v>
      </c>
      <c r="C377" s="196" t="s">
        <v>884</v>
      </c>
      <c r="D377" s="597">
        <f t="shared" ref="D377" si="258">D134*1.15</f>
        <v>11.206485499999999</v>
      </c>
      <c r="E377" s="597">
        <f t="shared" ref="E377" si="259">E134*1.15</f>
        <v>22.542185</v>
      </c>
      <c r="F377" s="585">
        <f t="shared" ref="F377" si="260">E377-D377</f>
        <v>11.3356995</v>
      </c>
      <c r="G377" s="587">
        <f t="shared" ref="G377" si="261">E377/D377</f>
        <v>2.0115302875285925</v>
      </c>
      <c r="H377" s="600" t="s">
        <v>844</v>
      </c>
    </row>
    <row r="378" spans="1:8" s="186" customFormat="1" ht="16.5" thickBot="1" x14ac:dyDescent="0.3">
      <c r="A378" s="590"/>
      <c r="B378" s="592"/>
      <c r="C378" s="197" t="s">
        <v>885</v>
      </c>
      <c r="D378" s="598"/>
      <c r="E378" s="598"/>
      <c r="F378" s="586"/>
      <c r="G378" s="588"/>
      <c r="H378" s="601"/>
    </row>
    <row r="379" spans="1:8" s="186" customFormat="1" x14ac:dyDescent="0.25">
      <c r="A379" s="589" t="s">
        <v>1005</v>
      </c>
      <c r="B379" s="591" t="s">
        <v>617</v>
      </c>
      <c r="C379" s="196" t="s">
        <v>884</v>
      </c>
      <c r="D379" s="597">
        <f t="shared" ref="D379" si="262">D132*1.2</f>
        <v>0.22868399999999997</v>
      </c>
      <c r="E379" s="597">
        <f t="shared" ref="E379" si="263">E132*1.2</f>
        <v>0.34367999999999999</v>
      </c>
      <c r="F379" s="585">
        <f t="shared" ref="F379" si="264">E379-D379</f>
        <v>0.11499600000000001</v>
      </c>
      <c r="G379" s="587">
        <f t="shared" ref="G379" si="265">E379/D379</f>
        <v>1.5028598415280476</v>
      </c>
      <c r="H379" s="600" t="s">
        <v>844</v>
      </c>
    </row>
    <row r="380" spans="1:8" s="186" customFormat="1" ht="16.5" thickBot="1" x14ac:dyDescent="0.3">
      <c r="A380" s="590"/>
      <c r="B380" s="592"/>
      <c r="C380" s="197" t="s">
        <v>885</v>
      </c>
      <c r="D380" s="598"/>
      <c r="E380" s="598"/>
      <c r="F380" s="586"/>
      <c r="G380" s="588"/>
      <c r="H380" s="601"/>
    </row>
    <row r="381" spans="1:8" s="186" customFormat="1" x14ac:dyDescent="0.25">
      <c r="A381" s="589" t="s">
        <v>1006</v>
      </c>
      <c r="B381" s="591" t="s">
        <v>619</v>
      </c>
      <c r="C381" s="196" t="s">
        <v>884</v>
      </c>
      <c r="D381" s="597">
        <v>0</v>
      </c>
      <c r="E381" s="618">
        <v>0</v>
      </c>
      <c r="F381" s="585">
        <f t="shared" ref="F381" si="266">E381-D381</f>
        <v>0</v>
      </c>
      <c r="G381" s="587">
        <v>0</v>
      </c>
      <c r="H381" s="600" t="s">
        <v>844</v>
      </c>
    </row>
    <row r="382" spans="1:8" s="186" customFormat="1" ht="16.5" thickBot="1" x14ac:dyDescent="0.3">
      <c r="A382" s="590"/>
      <c r="B382" s="592"/>
      <c r="C382" s="197" t="s">
        <v>885</v>
      </c>
      <c r="D382" s="598"/>
      <c r="E382" s="619"/>
      <c r="F382" s="586"/>
      <c r="G382" s="588"/>
      <c r="H382" s="601"/>
    </row>
    <row r="383" spans="1:8" s="186" customFormat="1" x14ac:dyDescent="0.25">
      <c r="A383" s="679" t="s">
        <v>1007</v>
      </c>
      <c r="B383" s="591" t="s">
        <v>621</v>
      </c>
      <c r="C383" s="196" t="s">
        <v>884</v>
      </c>
      <c r="D383" s="597">
        <v>0</v>
      </c>
      <c r="E383" s="618">
        <v>0</v>
      </c>
      <c r="F383" s="585">
        <f t="shared" ref="F383" si="267">E383-D383</f>
        <v>0</v>
      </c>
      <c r="G383" s="587">
        <v>0</v>
      </c>
      <c r="H383" s="600" t="s">
        <v>844</v>
      </c>
    </row>
    <row r="384" spans="1:8" s="186" customFormat="1" ht="16.5" thickBot="1" x14ac:dyDescent="0.3">
      <c r="A384" s="680"/>
      <c r="B384" s="592"/>
      <c r="C384" s="197" t="s">
        <v>885</v>
      </c>
      <c r="D384" s="598"/>
      <c r="E384" s="619"/>
      <c r="F384" s="586"/>
      <c r="G384" s="588"/>
      <c r="H384" s="601"/>
    </row>
    <row r="385" spans="1:8" s="186" customFormat="1" x14ac:dyDescent="0.25">
      <c r="A385" s="604" t="s">
        <v>622</v>
      </c>
      <c r="B385" s="591" t="s">
        <v>623</v>
      </c>
      <c r="C385" s="196" t="s">
        <v>884</v>
      </c>
      <c r="D385" s="597">
        <v>0</v>
      </c>
      <c r="E385" s="618">
        <v>0</v>
      </c>
      <c r="F385" s="585">
        <f t="shared" ref="F385" si="268">E385-D385</f>
        <v>0</v>
      </c>
      <c r="G385" s="587">
        <v>0</v>
      </c>
      <c r="H385" s="600" t="s">
        <v>844</v>
      </c>
    </row>
    <row r="386" spans="1:8" s="186" customFormat="1" ht="16.5" thickBot="1" x14ac:dyDescent="0.3">
      <c r="A386" s="605"/>
      <c r="B386" s="592"/>
      <c r="C386" s="197" t="s">
        <v>885</v>
      </c>
      <c r="D386" s="598"/>
      <c r="E386" s="619"/>
      <c r="F386" s="586"/>
      <c r="G386" s="588"/>
      <c r="H386" s="601"/>
    </row>
    <row r="387" spans="1:8" s="186" customFormat="1" x14ac:dyDescent="0.25">
      <c r="A387" s="589" t="s">
        <v>1008</v>
      </c>
      <c r="B387" s="591" t="s">
        <v>625</v>
      </c>
      <c r="C387" s="196" t="s">
        <v>884</v>
      </c>
      <c r="D387" s="597">
        <v>0</v>
      </c>
      <c r="E387" s="618">
        <v>0</v>
      </c>
      <c r="F387" s="585">
        <f t="shared" ref="F387" si="269">E387-D387</f>
        <v>0</v>
      </c>
      <c r="G387" s="587">
        <v>0</v>
      </c>
      <c r="H387" s="600" t="s">
        <v>844</v>
      </c>
    </row>
    <row r="388" spans="1:8" s="186" customFormat="1" ht="16.5" thickBot="1" x14ac:dyDescent="0.3">
      <c r="A388" s="590"/>
      <c r="B388" s="592"/>
      <c r="C388" s="197" t="s">
        <v>885</v>
      </c>
      <c r="D388" s="598"/>
      <c r="E388" s="619"/>
      <c r="F388" s="586"/>
      <c r="G388" s="588"/>
      <c r="H388" s="601"/>
    </row>
    <row r="389" spans="1:8" s="186" customFormat="1" x14ac:dyDescent="0.25">
      <c r="A389" s="589" t="s">
        <v>1009</v>
      </c>
      <c r="B389" s="591" t="s">
        <v>627</v>
      </c>
      <c r="C389" s="196" t="s">
        <v>884</v>
      </c>
      <c r="D389" s="597">
        <v>0</v>
      </c>
      <c r="E389" s="618">
        <v>0</v>
      </c>
      <c r="F389" s="585">
        <f t="shared" ref="F389" si="270">E389-D389</f>
        <v>0</v>
      </c>
      <c r="G389" s="587">
        <v>0</v>
      </c>
      <c r="H389" s="600" t="s">
        <v>844</v>
      </c>
    </row>
    <row r="390" spans="1:8" s="186" customFormat="1" ht="16.5" thickBot="1" x14ac:dyDescent="0.3">
      <c r="A390" s="590"/>
      <c r="B390" s="592"/>
      <c r="C390" s="197" t="s">
        <v>885</v>
      </c>
      <c r="D390" s="598"/>
      <c r="E390" s="619"/>
      <c r="F390" s="586"/>
      <c r="G390" s="588"/>
      <c r="H390" s="601"/>
    </row>
    <row r="391" spans="1:8" s="186" customFormat="1" ht="47.25" x14ac:dyDescent="0.25">
      <c r="A391" s="656" t="s">
        <v>1010</v>
      </c>
      <c r="B391" s="202" t="s">
        <v>1011</v>
      </c>
      <c r="C391" s="196" t="s">
        <v>884</v>
      </c>
      <c r="D391" s="597">
        <v>0</v>
      </c>
      <c r="E391" s="618">
        <v>0</v>
      </c>
      <c r="F391" s="585">
        <f t="shared" ref="F391" si="271">E391-D391</f>
        <v>0</v>
      </c>
      <c r="G391" s="587">
        <v>0</v>
      </c>
      <c r="H391" s="600" t="s">
        <v>844</v>
      </c>
    </row>
    <row r="392" spans="1:8" s="186" customFormat="1" ht="16.5" thickBot="1" x14ac:dyDescent="0.3">
      <c r="A392" s="657"/>
      <c r="B392" s="203" t="s">
        <v>992</v>
      </c>
      <c r="C392" s="197" t="s">
        <v>885</v>
      </c>
      <c r="D392" s="598"/>
      <c r="E392" s="619"/>
      <c r="F392" s="586"/>
      <c r="G392" s="588"/>
      <c r="H392" s="601"/>
    </row>
    <row r="393" spans="1:8" s="186" customFormat="1" x14ac:dyDescent="0.25">
      <c r="A393" s="604" t="s">
        <v>630</v>
      </c>
      <c r="B393" s="591" t="s">
        <v>514</v>
      </c>
      <c r="C393" s="196" t="s">
        <v>884</v>
      </c>
      <c r="D393" s="597">
        <v>0</v>
      </c>
      <c r="E393" s="618">
        <v>0</v>
      </c>
      <c r="F393" s="585">
        <f t="shared" ref="F393" si="272">E393-D393</f>
        <v>0</v>
      </c>
      <c r="G393" s="587">
        <v>0</v>
      </c>
      <c r="H393" s="600" t="s">
        <v>844</v>
      </c>
    </row>
    <row r="394" spans="1:8" s="186" customFormat="1" ht="16.5" thickBot="1" x14ac:dyDescent="0.3">
      <c r="A394" s="605"/>
      <c r="B394" s="592"/>
      <c r="C394" s="197" t="s">
        <v>885</v>
      </c>
      <c r="D394" s="598"/>
      <c r="E394" s="619"/>
      <c r="F394" s="586"/>
      <c r="G394" s="588"/>
      <c r="H394" s="601"/>
    </row>
    <row r="395" spans="1:8" s="186" customFormat="1" x14ac:dyDescent="0.25">
      <c r="A395" s="604" t="s">
        <v>631</v>
      </c>
      <c r="B395" s="591" t="s">
        <v>517</v>
      </c>
      <c r="C395" s="196" t="s">
        <v>884</v>
      </c>
      <c r="D395" s="597">
        <v>0</v>
      </c>
      <c r="E395" s="618">
        <v>0</v>
      </c>
      <c r="F395" s="585">
        <f t="shared" ref="F395" si="273">E395-D395</f>
        <v>0</v>
      </c>
      <c r="G395" s="587">
        <v>0</v>
      </c>
      <c r="H395" s="600" t="s">
        <v>844</v>
      </c>
    </row>
    <row r="396" spans="1:8" s="186" customFormat="1" ht="16.5" thickBot="1" x14ac:dyDescent="0.3">
      <c r="A396" s="605"/>
      <c r="B396" s="592"/>
      <c r="C396" s="197" t="s">
        <v>885</v>
      </c>
      <c r="D396" s="598"/>
      <c r="E396" s="619"/>
      <c r="F396" s="586"/>
      <c r="G396" s="588"/>
      <c r="H396" s="601"/>
    </row>
    <row r="397" spans="1:8" s="186" customFormat="1" x14ac:dyDescent="0.25">
      <c r="A397" s="589" t="s">
        <v>1012</v>
      </c>
      <c r="B397" s="591" t="s">
        <v>633</v>
      </c>
      <c r="C397" s="196" t="s">
        <v>884</v>
      </c>
      <c r="D397" s="597">
        <v>0</v>
      </c>
      <c r="E397" s="618">
        <v>0</v>
      </c>
      <c r="F397" s="585">
        <f t="shared" ref="F397" si="274">E397-D397</f>
        <v>0</v>
      </c>
      <c r="G397" s="587">
        <v>0</v>
      </c>
      <c r="H397" s="600" t="s">
        <v>844</v>
      </c>
    </row>
    <row r="398" spans="1:8" s="186" customFormat="1" ht="16.5" thickBot="1" x14ac:dyDescent="0.3">
      <c r="A398" s="590"/>
      <c r="B398" s="592"/>
      <c r="C398" s="197" t="s">
        <v>885</v>
      </c>
      <c r="D398" s="598"/>
      <c r="E398" s="619"/>
      <c r="F398" s="586"/>
      <c r="G398" s="588"/>
      <c r="H398" s="601"/>
    </row>
    <row r="399" spans="1:8" s="186" customFormat="1" x14ac:dyDescent="0.25">
      <c r="A399" s="604" t="s">
        <v>1013</v>
      </c>
      <c r="B399" s="591" t="s">
        <v>635</v>
      </c>
      <c r="C399" s="196" t="s">
        <v>884</v>
      </c>
      <c r="D399" s="597">
        <v>0</v>
      </c>
      <c r="E399" s="618">
        <v>0</v>
      </c>
      <c r="F399" s="585">
        <f t="shared" ref="F399" si="275">E399-D399</f>
        <v>0</v>
      </c>
      <c r="G399" s="587">
        <v>0</v>
      </c>
      <c r="H399" s="600" t="s">
        <v>844</v>
      </c>
    </row>
    <row r="400" spans="1:8" s="186" customFormat="1" ht="16.5" thickBot="1" x14ac:dyDescent="0.3">
      <c r="A400" s="605"/>
      <c r="B400" s="592"/>
      <c r="C400" s="197" t="s">
        <v>885</v>
      </c>
      <c r="D400" s="598"/>
      <c r="E400" s="619"/>
      <c r="F400" s="586"/>
      <c r="G400" s="588"/>
      <c r="H400" s="601"/>
    </row>
    <row r="401" spans="1:8" s="186" customFormat="1" ht="31.5" x14ac:dyDescent="0.25">
      <c r="A401" s="589" t="s">
        <v>1014</v>
      </c>
      <c r="B401" s="202" t="s">
        <v>1015</v>
      </c>
      <c r="C401" s="196" t="s">
        <v>884</v>
      </c>
      <c r="D401" s="597">
        <f>D679*1.2</f>
        <v>27.663515999999998</v>
      </c>
      <c r="E401" s="597">
        <f t="shared" ref="E401" si="276">E679*1.2</f>
        <v>28.76445</v>
      </c>
      <c r="F401" s="585">
        <f t="shared" ref="F401" si="277">E401-D401</f>
        <v>1.1009340000000023</v>
      </c>
      <c r="G401" s="587">
        <f t="shared" ref="G401" si="278">E401/D401</f>
        <v>1.0397973272811742</v>
      </c>
      <c r="H401" s="600" t="s">
        <v>844</v>
      </c>
    </row>
    <row r="402" spans="1:8" s="186" customFormat="1" ht="16.5" thickBot="1" x14ac:dyDescent="0.3">
      <c r="A402" s="590"/>
      <c r="B402" s="203" t="s">
        <v>992</v>
      </c>
      <c r="C402" s="197" t="s">
        <v>885</v>
      </c>
      <c r="D402" s="598"/>
      <c r="E402" s="598"/>
      <c r="F402" s="586"/>
      <c r="G402" s="588"/>
      <c r="H402" s="601"/>
    </row>
    <row r="403" spans="1:8" s="186" customFormat="1" x14ac:dyDescent="0.25">
      <c r="A403" s="656"/>
      <c r="B403" s="591" t="s">
        <v>639</v>
      </c>
      <c r="C403" s="196" t="s">
        <v>884</v>
      </c>
      <c r="D403" s="597">
        <v>0</v>
      </c>
      <c r="E403" s="618">
        <v>0</v>
      </c>
      <c r="F403" s="585">
        <f t="shared" ref="F403" si="279">E403-D403</f>
        <v>0</v>
      </c>
      <c r="G403" s="587">
        <v>0</v>
      </c>
      <c r="H403" s="600" t="s">
        <v>844</v>
      </c>
    </row>
    <row r="404" spans="1:8" s="186" customFormat="1" ht="16.5" thickBot="1" x14ac:dyDescent="0.3">
      <c r="A404" s="657"/>
      <c r="B404" s="592"/>
      <c r="C404" s="197" t="s">
        <v>885</v>
      </c>
      <c r="D404" s="598"/>
      <c r="E404" s="619"/>
      <c r="F404" s="586"/>
      <c r="G404" s="588"/>
      <c r="H404" s="601"/>
    </row>
    <row r="405" spans="1:8" s="186" customFormat="1" x14ac:dyDescent="0.25">
      <c r="A405" s="656"/>
      <c r="B405" s="591" t="s">
        <v>641</v>
      </c>
      <c r="C405" s="196" t="s">
        <v>884</v>
      </c>
      <c r="D405" s="597">
        <v>0</v>
      </c>
      <c r="E405" s="618">
        <v>0</v>
      </c>
      <c r="F405" s="585">
        <f t="shared" ref="F405" si="280">E405-D405</f>
        <v>0</v>
      </c>
      <c r="G405" s="587">
        <v>0</v>
      </c>
      <c r="H405" s="600" t="s">
        <v>844</v>
      </c>
    </row>
    <row r="406" spans="1:8" s="186" customFormat="1" ht="16.5" thickBot="1" x14ac:dyDescent="0.3">
      <c r="A406" s="657"/>
      <c r="B406" s="592"/>
      <c r="C406" s="197" t="s">
        <v>885</v>
      </c>
      <c r="D406" s="598"/>
      <c r="E406" s="619"/>
      <c r="F406" s="586"/>
      <c r="G406" s="588"/>
      <c r="H406" s="601"/>
    </row>
    <row r="407" spans="1:8" s="186" customFormat="1" x14ac:dyDescent="0.25">
      <c r="A407" s="656"/>
      <c r="B407" s="591" t="s">
        <v>643</v>
      </c>
      <c r="C407" s="196" t="s">
        <v>884</v>
      </c>
      <c r="D407" s="597">
        <v>0</v>
      </c>
      <c r="E407" s="618">
        <v>0</v>
      </c>
      <c r="F407" s="585">
        <f t="shared" ref="F407" si="281">E407-D407</f>
        <v>0</v>
      </c>
      <c r="G407" s="587">
        <v>0</v>
      </c>
      <c r="H407" s="600" t="s">
        <v>844</v>
      </c>
    </row>
    <row r="408" spans="1:8" s="186" customFormat="1" ht="16.5" thickBot="1" x14ac:dyDescent="0.3">
      <c r="A408" s="657"/>
      <c r="B408" s="592"/>
      <c r="C408" s="197" t="s">
        <v>885</v>
      </c>
      <c r="D408" s="598"/>
      <c r="E408" s="619"/>
      <c r="F408" s="586"/>
      <c r="G408" s="588"/>
      <c r="H408" s="601"/>
    </row>
    <row r="409" spans="1:8" s="186" customFormat="1" x14ac:dyDescent="0.25">
      <c r="A409" s="656"/>
      <c r="B409" s="591" t="s">
        <v>645</v>
      </c>
      <c r="C409" s="196" t="s">
        <v>884</v>
      </c>
      <c r="D409" s="597">
        <v>0</v>
      </c>
      <c r="E409" s="618">
        <v>0</v>
      </c>
      <c r="F409" s="585">
        <f t="shared" ref="F409" si="282">E409-D409</f>
        <v>0</v>
      </c>
      <c r="G409" s="587">
        <v>0</v>
      </c>
      <c r="H409" s="600" t="s">
        <v>844</v>
      </c>
    </row>
    <row r="410" spans="1:8" s="186" customFormat="1" ht="16.5" thickBot="1" x14ac:dyDescent="0.3">
      <c r="A410" s="657"/>
      <c r="B410" s="592"/>
      <c r="C410" s="197" t="s">
        <v>885</v>
      </c>
      <c r="D410" s="598"/>
      <c r="E410" s="619"/>
      <c r="F410" s="586"/>
      <c r="G410" s="588"/>
      <c r="H410" s="601"/>
    </row>
    <row r="411" spans="1:8" s="186" customFormat="1" ht="31.5" x14ac:dyDescent="0.25">
      <c r="A411" s="656"/>
      <c r="B411" s="202" t="s">
        <v>1016</v>
      </c>
      <c r="C411" s="196" t="s">
        <v>884</v>
      </c>
      <c r="D411" s="597">
        <v>0</v>
      </c>
      <c r="E411" s="618">
        <v>0</v>
      </c>
      <c r="F411" s="585">
        <f t="shared" ref="F411" si="283">E411-D411</f>
        <v>0</v>
      </c>
      <c r="G411" s="587">
        <v>0</v>
      </c>
      <c r="H411" s="600" t="s">
        <v>844</v>
      </c>
    </row>
    <row r="412" spans="1:8" s="186" customFormat="1" ht="16.5" thickBot="1" x14ac:dyDescent="0.3">
      <c r="A412" s="657"/>
      <c r="B412" s="203" t="s">
        <v>1017</v>
      </c>
      <c r="C412" s="197" t="s">
        <v>885</v>
      </c>
      <c r="D412" s="598"/>
      <c r="E412" s="619"/>
      <c r="F412" s="586"/>
      <c r="G412" s="588"/>
      <c r="H412" s="601"/>
    </row>
    <row r="413" spans="1:8" s="186" customFormat="1" x14ac:dyDescent="0.25">
      <c r="A413" s="656"/>
      <c r="B413" s="591" t="s">
        <v>649</v>
      </c>
      <c r="C413" s="196" t="s">
        <v>884</v>
      </c>
      <c r="D413" s="597">
        <v>0</v>
      </c>
      <c r="E413" s="618">
        <v>0</v>
      </c>
      <c r="F413" s="585">
        <f t="shared" ref="F413" si="284">E413-D413</f>
        <v>0</v>
      </c>
      <c r="G413" s="587">
        <v>0</v>
      </c>
      <c r="H413" s="600" t="s">
        <v>844</v>
      </c>
    </row>
    <row r="414" spans="1:8" s="186" customFormat="1" ht="16.5" thickBot="1" x14ac:dyDescent="0.3">
      <c r="A414" s="657"/>
      <c r="B414" s="592"/>
      <c r="C414" s="197" t="s">
        <v>885</v>
      </c>
      <c r="D414" s="598"/>
      <c r="E414" s="619"/>
      <c r="F414" s="586"/>
      <c r="G414" s="588"/>
      <c r="H414" s="601"/>
    </row>
    <row r="415" spans="1:8" s="186" customFormat="1" x14ac:dyDescent="0.25">
      <c r="A415" s="589" t="s">
        <v>1018</v>
      </c>
      <c r="B415" s="591" t="s">
        <v>651</v>
      </c>
      <c r="C415" s="196" t="s">
        <v>884</v>
      </c>
      <c r="D415" s="597">
        <v>0</v>
      </c>
      <c r="E415" s="618">
        <v>0</v>
      </c>
      <c r="F415" s="585">
        <f t="shared" ref="F415" si="285">E415-D415</f>
        <v>0</v>
      </c>
      <c r="G415" s="587">
        <v>0</v>
      </c>
      <c r="H415" s="600" t="s">
        <v>844</v>
      </c>
    </row>
    <row r="416" spans="1:8" s="186" customFormat="1" ht="16.5" thickBot="1" x14ac:dyDescent="0.3">
      <c r="A416" s="590"/>
      <c r="B416" s="592"/>
      <c r="C416" s="197" t="s">
        <v>885</v>
      </c>
      <c r="D416" s="598"/>
      <c r="E416" s="619"/>
      <c r="F416" s="586"/>
      <c r="G416" s="588"/>
      <c r="H416" s="601"/>
    </row>
    <row r="417" spans="1:8" s="186" customFormat="1" x14ac:dyDescent="0.25">
      <c r="A417" s="589" t="s">
        <v>1019</v>
      </c>
      <c r="B417" s="591" t="s">
        <v>653</v>
      </c>
      <c r="C417" s="196" t="s">
        <v>884</v>
      </c>
      <c r="D417" s="597">
        <v>0</v>
      </c>
      <c r="E417" s="618">
        <v>0</v>
      </c>
      <c r="F417" s="585">
        <f t="shared" ref="F417" si="286">E417-D417</f>
        <v>0</v>
      </c>
      <c r="G417" s="587">
        <v>0</v>
      </c>
      <c r="H417" s="600" t="s">
        <v>844</v>
      </c>
    </row>
    <row r="418" spans="1:8" s="186" customFormat="1" ht="16.5" thickBot="1" x14ac:dyDescent="0.3">
      <c r="A418" s="590"/>
      <c r="B418" s="592"/>
      <c r="C418" s="197" t="s">
        <v>885</v>
      </c>
      <c r="D418" s="598"/>
      <c r="E418" s="619"/>
      <c r="F418" s="586"/>
      <c r="G418" s="588"/>
      <c r="H418" s="601"/>
    </row>
    <row r="419" spans="1:8" s="186" customFormat="1" ht="16.5" thickBot="1" x14ac:dyDescent="0.3">
      <c r="A419" s="198" t="s">
        <v>1020</v>
      </c>
      <c r="B419" s="199" t="s">
        <v>110</v>
      </c>
      <c r="C419" s="199"/>
      <c r="D419" s="226"/>
      <c r="E419" s="227"/>
      <c r="F419" s="228"/>
      <c r="G419" s="276"/>
      <c r="H419" s="201"/>
    </row>
    <row r="420" spans="1:8" s="186" customFormat="1" x14ac:dyDescent="0.25">
      <c r="A420" s="656"/>
      <c r="B420" s="591" t="s">
        <v>656</v>
      </c>
      <c r="C420" s="229" t="s">
        <v>884</v>
      </c>
      <c r="D420" s="683">
        <v>0</v>
      </c>
      <c r="E420" s="623">
        <v>0</v>
      </c>
      <c r="F420" s="585">
        <f t="shared" ref="F420" si="287">E420-D420</f>
        <v>0</v>
      </c>
      <c r="G420" s="587">
        <v>0</v>
      </c>
      <c r="H420" s="597" t="s">
        <v>844</v>
      </c>
    </row>
    <row r="421" spans="1:8" s="186" customFormat="1" ht="16.5" thickBot="1" x14ac:dyDescent="0.3">
      <c r="A421" s="657"/>
      <c r="B421" s="592"/>
      <c r="C421" s="239" t="s">
        <v>885</v>
      </c>
      <c r="D421" s="682"/>
      <c r="E421" s="624"/>
      <c r="F421" s="586"/>
      <c r="G421" s="588"/>
      <c r="H421" s="598"/>
    </row>
    <row r="422" spans="1:8" s="186" customFormat="1" x14ac:dyDescent="0.25">
      <c r="A422" s="604" t="s">
        <v>657</v>
      </c>
      <c r="B422" s="591" t="s">
        <v>658</v>
      </c>
      <c r="C422" s="229" t="s">
        <v>884</v>
      </c>
      <c r="D422" s="681">
        <v>0</v>
      </c>
      <c r="E422" s="625">
        <v>0</v>
      </c>
      <c r="F422" s="585">
        <f t="shared" ref="F422" si="288">E422-D422</f>
        <v>0</v>
      </c>
      <c r="G422" s="587">
        <v>0</v>
      </c>
      <c r="H422" s="597" t="s">
        <v>844</v>
      </c>
    </row>
    <row r="423" spans="1:8" s="186" customFormat="1" ht="16.5" thickBot="1" x14ac:dyDescent="0.3">
      <c r="A423" s="605"/>
      <c r="B423" s="592"/>
      <c r="C423" s="239" t="s">
        <v>885</v>
      </c>
      <c r="D423" s="682"/>
      <c r="E423" s="626"/>
      <c r="F423" s="586"/>
      <c r="G423" s="588"/>
      <c r="H423" s="598"/>
    </row>
    <row r="424" spans="1:8" s="186" customFormat="1" x14ac:dyDescent="0.25">
      <c r="A424" s="589" t="s">
        <v>1021</v>
      </c>
      <c r="B424" s="591" t="s">
        <v>660</v>
      </c>
      <c r="C424" s="229" t="s">
        <v>884</v>
      </c>
      <c r="D424" s="681">
        <v>0</v>
      </c>
      <c r="E424" s="627">
        <v>0</v>
      </c>
      <c r="F424" s="585">
        <f t="shared" ref="F424" si="289">E424-D424</f>
        <v>0</v>
      </c>
      <c r="G424" s="587">
        <v>0</v>
      </c>
      <c r="H424" s="597" t="s">
        <v>844</v>
      </c>
    </row>
    <row r="425" spans="1:8" s="186" customFormat="1" ht="16.5" thickBot="1" x14ac:dyDescent="0.3">
      <c r="A425" s="590"/>
      <c r="B425" s="592"/>
      <c r="C425" s="239" t="s">
        <v>885</v>
      </c>
      <c r="D425" s="682"/>
      <c r="E425" s="628"/>
      <c r="F425" s="586"/>
      <c r="G425" s="588"/>
      <c r="H425" s="598"/>
    </row>
    <row r="426" spans="1:8" s="186" customFormat="1" x14ac:dyDescent="0.25">
      <c r="A426" s="589" t="s">
        <v>1022</v>
      </c>
      <c r="B426" s="591" t="s">
        <v>662</v>
      </c>
      <c r="C426" s="229" t="s">
        <v>884</v>
      </c>
      <c r="D426" s="681">
        <v>0</v>
      </c>
      <c r="E426" s="625">
        <v>0</v>
      </c>
      <c r="F426" s="585">
        <f t="shared" ref="F426" si="290">E426-D426</f>
        <v>0</v>
      </c>
      <c r="G426" s="587">
        <v>0</v>
      </c>
      <c r="H426" s="597" t="s">
        <v>844</v>
      </c>
    </row>
    <row r="427" spans="1:8" s="186" customFormat="1" ht="16.5" thickBot="1" x14ac:dyDescent="0.3">
      <c r="A427" s="590"/>
      <c r="B427" s="592"/>
      <c r="C427" s="239" t="s">
        <v>885</v>
      </c>
      <c r="D427" s="682"/>
      <c r="E427" s="626"/>
      <c r="F427" s="586"/>
      <c r="G427" s="588"/>
      <c r="H427" s="598"/>
    </row>
    <row r="428" spans="1:8" s="186" customFormat="1" x14ac:dyDescent="0.25">
      <c r="A428" s="656"/>
      <c r="B428" s="591" t="s">
        <v>664</v>
      </c>
      <c r="C428" s="229" t="s">
        <v>884</v>
      </c>
      <c r="D428" s="681">
        <v>0</v>
      </c>
      <c r="E428" s="625">
        <v>0</v>
      </c>
      <c r="F428" s="585">
        <f t="shared" ref="F428" si="291">E428-D428</f>
        <v>0</v>
      </c>
      <c r="G428" s="587">
        <v>0</v>
      </c>
      <c r="H428" s="597" t="s">
        <v>844</v>
      </c>
    </row>
    <row r="429" spans="1:8" s="186" customFormat="1" ht="16.5" thickBot="1" x14ac:dyDescent="0.3">
      <c r="A429" s="657"/>
      <c r="B429" s="592"/>
      <c r="C429" s="239" t="s">
        <v>885</v>
      </c>
      <c r="D429" s="682"/>
      <c r="E429" s="626"/>
      <c r="F429" s="586"/>
      <c r="G429" s="588"/>
      <c r="H429" s="598"/>
    </row>
    <row r="430" spans="1:8" s="186" customFormat="1" x14ac:dyDescent="0.25">
      <c r="A430" s="656"/>
      <c r="B430" s="591" t="s">
        <v>666</v>
      </c>
      <c r="C430" s="229" t="s">
        <v>884</v>
      </c>
      <c r="D430" s="681">
        <v>0</v>
      </c>
      <c r="E430" s="625">
        <v>0</v>
      </c>
      <c r="F430" s="585">
        <f t="shared" ref="F430" si="292">E430-D430</f>
        <v>0</v>
      </c>
      <c r="G430" s="587">
        <v>0</v>
      </c>
      <c r="H430" s="597" t="s">
        <v>844</v>
      </c>
    </row>
    <row r="431" spans="1:8" s="186" customFormat="1" ht="16.5" thickBot="1" x14ac:dyDescent="0.3">
      <c r="A431" s="657"/>
      <c r="B431" s="592"/>
      <c r="C431" s="239" t="s">
        <v>885</v>
      </c>
      <c r="D431" s="682"/>
      <c r="E431" s="626"/>
      <c r="F431" s="586"/>
      <c r="G431" s="588"/>
      <c r="H431" s="598"/>
    </row>
    <row r="432" spans="1:8" s="186" customFormat="1" x14ac:dyDescent="0.25">
      <c r="A432" s="656"/>
      <c r="B432" s="591" t="s">
        <v>214</v>
      </c>
      <c r="C432" s="229" t="s">
        <v>884</v>
      </c>
      <c r="D432" s="681">
        <v>0</v>
      </c>
      <c r="E432" s="625">
        <v>0</v>
      </c>
      <c r="F432" s="585">
        <f t="shared" ref="F432" si="293">E432-D432</f>
        <v>0</v>
      </c>
      <c r="G432" s="587">
        <v>0</v>
      </c>
      <c r="H432" s="597" t="s">
        <v>844</v>
      </c>
    </row>
    <row r="433" spans="1:8" s="186" customFormat="1" ht="16.5" thickBot="1" x14ac:dyDescent="0.3">
      <c r="A433" s="657"/>
      <c r="B433" s="592"/>
      <c r="C433" s="239" t="s">
        <v>885</v>
      </c>
      <c r="D433" s="682"/>
      <c r="E433" s="626"/>
      <c r="F433" s="586"/>
      <c r="G433" s="588"/>
      <c r="H433" s="598"/>
    </row>
    <row r="434" spans="1:8" s="186" customFormat="1" x14ac:dyDescent="0.25">
      <c r="A434" s="589" t="s">
        <v>1023</v>
      </c>
      <c r="B434" s="591" t="s">
        <v>1024</v>
      </c>
      <c r="C434" s="229" t="s">
        <v>884</v>
      </c>
      <c r="D434" s="681">
        <v>0</v>
      </c>
      <c r="E434" s="625">
        <v>0</v>
      </c>
      <c r="F434" s="585">
        <f t="shared" ref="F434" si="294">E434-D434</f>
        <v>0</v>
      </c>
      <c r="G434" s="587">
        <v>0</v>
      </c>
      <c r="H434" s="597" t="s">
        <v>844</v>
      </c>
    </row>
    <row r="435" spans="1:8" s="186" customFormat="1" ht="16.5" thickBot="1" x14ac:dyDescent="0.3">
      <c r="A435" s="590"/>
      <c r="B435" s="592"/>
      <c r="C435" s="239" t="s">
        <v>885</v>
      </c>
      <c r="D435" s="682"/>
      <c r="E435" s="626"/>
      <c r="F435" s="586"/>
      <c r="G435" s="588"/>
      <c r="H435" s="598"/>
    </row>
    <row r="436" spans="1:8" s="186" customFormat="1" x14ac:dyDescent="0.25">
      <c r="A436" s="589" t="s">
        <v>1025</v>
      </c>
      <c r="B436" s="591" t="s">
        <v>671</v>
      </c>
      <c r="C436" s="229" t="s">
        <v>884</v>
      </c>
      <c r="D436" s="681">
        <v>0</v>
      </c>
      <c r="E436" s="625">
        <v>0</v>
      </c>
      <c r="F436" s="585">
        <f t="shared" ref="F436" si="295">E436-D436</f>
        <v>0</v>
      </c>
      <c r="G436" s="587">
        <v>0</v>
      </c>
      <c r="H436" s="597" t="s">
        <v>844</v>
      </c>
    </row>
    <row r="437" spans="1:8" s="186" customFormat="1" ht="16.5" thickBot="1" x14ac:dyDescent="0.3">
      <c r="A437" s="590"/>
      <c r="B437" s="592"/>
      <c r="C437" s="239" t="s">
        <v>885</v>
      </c>
      <c r="D437" s="682"/>
      <c r="E437" s="626"/>
      <c r="F437" s="586"/>
      <c r="G437" s="588"/>
      <c r="H437" s="598"/>
    </row>
    <row r="438" spans="1:8" s="186" customFormat="1" x14ac:dyDescent="0.25">
      <c r="A438" s="656"/>
      <c r="B438" s="591" t="s">
        <v>673</v>
      </c>
      <c r="C438" s="229" t="s">
        <v>884</v>
      </c>
      <c r="D438" s="681">
        <v>0</v>
      </c>
      <c r="E438" s="625">
        <v>0</v>
      </c>
      <c r="F438" s="585">
        <f t="shared" ref="F438" si="296">E438-D438</f>
        <v>0</v>
      </c>
      <c r="G438" s="587">
        <v>0</v>
      </c>
      <c r="H438" s="597" t="s">
        <v>844</v>
      </c>
    </row>
    <row r="439" spans="1:8" s="186" customFormat="1" ht="16.5" thickBot="1" x14ac:dyDescent="0.3">
      <c r="A439" s="657"/>
      <c r="B439" s="592"/>
      <c r="C439" s="239" t="s">
        <v>885</v>
      </c>
      <c r="D439" s="682"/>
      <c r="E439" s="626"/>
      <c r="F439" s="586"/>
      <c r="G439" s="588"/>
      <c r="H439" s="598"/>
    </row>
    <row r="440" spans="1:8" s="186" customFormat="1" x14ac:dyDescent="0.25">
      <c r="A440" s="656"/>
      <c r="B440" s="591" t="s">
        <v>687</v>
      </c>
      <c r="C440" s="229" t="s">
        <v>884</v>
      </c>
      <c r="D440" s="681">
        <v>0</v>
      </c>
      <c r="E440" s="625">
        <v>0</v>
      </c>
      <c r="F440" s="585">
        <f t="shared" ref="F440" si="297">E440-D440</f>
        <v>0</v>
      </c>
      <c r="G440" s="587">
        <v>0</v>
      </c>
      <c r="H440" s="597" t="s">
        <v>844</v>
      </c>
    </row>
    <row r="441" spans="1:8" s="186" customFormat="1" ht="16.5" thickBot="1" x14ac:dyDescent="0.3">
      <c r="A441" s="657"/>
      <c r="B441" s="592"/>
      <c r="C441" s="239" t="s">
        <v>885</v>
      </c>
      <c r="D441" s="682"/>
      <c r="E441" s="626"/>
      <c r="F441" s="586"/>
      <c r="G441" s="588"/>
      <c r="H441" s="598"/>
    </row>
    <row r="442" spans="1:8" s="186" customFormat="1" x14ac:dyDescent="0.25">
      <c r="A442" s="589" t="s">
        <v>1026</v>
      </c>
      <c r="B442" s="591" t="s">
        <v>676</v>
      </c>
      <c r="C442" s="229" t="s">
        <v>884</v>
      </c>
      <c r="D442" s="681">
        <v>0</v>
      </c>
      <c r="E442" s="625">
        <v>0</v>
      </c>
      <c r="F442" s="585">
        <f t="shared" ref="F442" si="298">E442-D442</f>
        <v>0</v>
      </c>
      <c r="G442" s="587">
        <v>0</v>
      </c>
      <c r="H442" s="597" t="s">
        <v>844</v>
      </c>
    </row>
    <row r="443" spans="1:8" s="186" customFormat="1" ht="16.5" thickBot="1" x14ac:dyDescent="0.3">
      <c r="A443" s="590"/>
      <c r="B443" s="592"/>
      <c r="C443" s="239" t="s">
        <v>885</v>
      </c>
      <c r="D443" s="682"/>
      <c r="E443" s="626"/>
      <c r="F443" s="586"/>
      <c r="G443" s="588"/>
      <c r="H443" s="598"/>
    </row>
    <row r="444" spans="1:8" s="186" customFormat="1" x14ac:dyDescent="0.25">
      <c r="A444" s="589" t="s">
        <v>1027</v>
      </c>
      <c r="B444" s="591" t="s">
        <v>678</v>
      </c>
      <c r="C444" s="229" t="s">
        <v>884</v>
      </c>
      <c r="D444" s="686">
        <v>0</v>
      </c>
      <c r="E444" s="612">
        <v>0</v>
      </c>
      <c r="F444" s="585">
        <f t="shared" ref="F444" si="299">E444-D444</f>
        <v>0</v>
      </c>
      <c r="G444" s="587">
        <v>0</v>
      </c>
      <c r="H444" s="597" t="s">
        <v>844</v>
      </c>
    </row>
    <row r="445" spans="1:8" s="186" customFormat="1" ht="16.5" thickBot="1" x14ac:dyDescent="0.3">
      <c r="A445" s="590"/>
      <c r="B445" s="592"/>
      <c r="C445" s="239" t="s">
        <v>885</v>
      </c>
      <c r="D445" s="687"/>
      <c r="E445" s="613"/>
      <c r="F445" s="586"/>
      <c r="G445" s="588"/>
      <c r="H445" s="598"/>
    </row>
    <row r="446" spans="1:8" s="186" customFormat="1" x14ac:dyDescent="0.25">
      <c r="A446" s="589" t="s">
        <v>1028</v>
      </c>
      <c r="B446" s="591" t="s">
        <v>680</v>
      </c>
      <c r="C446" s="229" t="s">
        <v>884</v>
      </c>
      <c r="D446" s="686">
        <v>0</v>
      </c>
      <c r="E446" s="612">
        <v>0</v>
      </c>
      <c r="F446" s="585">
        <f t="shared" ref="F446" si="300">E446-D446</f>
        <v>0</v>
      </c>
      <c r="G446" s="587">
        <v>0</v>
      </c>
      <c r="H446" s="597" t="s">
        <v>844</v>
      </c>
    </row>
    <row r="447" spans="1:8" s="186" customFormat="1" ht="16.5" thickBot="1" x14ac:dyDescent="0.3">
      <c r="A447" s="590"/>
      <c r="B447" s="592"/>
      <c r="C447" s="239" t="s">
        <v>885</v>
      </c>
      <c r="D447" s="687"/>
      <c r="E447" s="613"/>
      <c r="F447" s="586"/>
      <c r="G447" s="588"/>
      <c r="H447" s="598"/>
    </row>
    <row r="448" spans="1:8" s="186" customFormat="1" ht="31.5" x14ac:dyDescent="0.25">
      <c r="A448" s="604" t="s">
        <v>681</v>
      </c>
      <c r="B448" s="202" t="s">
        <v>1029</v>
      </c>
      <c r="C448" s="229" t="s">
        <v>884</v>
      </c>
      <c r="D448" s="684">
        <v>0</v>
      </c>
      <c r="E448" s="629">
        <v>0</v>
      </c>
      <c r="F448" s="585">
        <f t="shared" ref="F448" si="301">E448-D448</f>
        <v>0</v>
      </c>
      <c r="G448" s="587">
        <v>0</v>
      </c>
      <c r="H448" s="597" t="s">
        <v>844</v>
      </c>
    </row>
    <row r="449" spans="1:8" s="186" customFormat="1" ht="16.5" thickBot="1" x14ac:dyDescent="0.3">
      <c r="A449" s="605"/>
      <c r="B449" s="203" t="s">
        <v>992</v>
      </c>
      <c r="C449" s="239" t="s">
        <v>885</v>
      </c>
      <c r="D449" s="685"/>
      <c r="E449" s="619"/>
      <c r="F449" s="586"/>
      <c r="G449" s="588"/>
      <c r="H449" s="598"/>
    </row>
    <row r="450" spans="1:8" s="186" customFormat="1" x14ac:dyDescent="0.25">
      <c r="A450" s="589" t="s">
        <v>1030</v>
      </c>
      <c r="B450" s="202" t="s">
        <v>1031</v>
      </c>
      <c r="C450" s="229" t="s">
        <v>884</v>
      </c>
      <c r="D450" s="684">
        <v>0</v>
      </c>
      <c r="E450" s="618">
        <v>0</v>
      </c>
      <c r="F450" s="585">
        <f t="shared" ref="F450" si="302">E450-D450</f>
        <v>0</v>
      </c>
      <c r="G450" s="587">
        <v>0</v>
      </c>
      <c r="H450" s="597" t="s">
        <v>844</v>
      </c>
    </row>
    <row r="451" spans="1:8" s="186" customFormat="1" ht="16.5" thickBot="1" x14ac:dyDescent="0.3">
      <c r="A451" s="590"/>
      <c r="B451" s="203" t="s">
        <v>992</v>
      </c>
      <c r="C451" s="239" t="s">
        <v>885</v>
      </c>
      <c r="D451" s="685"/>
      <c r="E451" s="619"/>
      <c r="F451" s="586"/>
      <c r="G451" s="588"/>
      <c r="H451" s="598"/>
    </row>
    <row r="452" spans="1:8" s="186" customFormat="1" x14ac:dyDescent="0.25">
      <c r="A452" s="656"/>
      <c r="B452" s="591" t="s">
        <v>664</v>
      </c>
      <c r="C452" s="229" t="s">
        <v>884</v>
      </c>
      <c r="D452" s="684">
        <v>0</v>
      </c>
      <c r="E452" s="618">
        <v>0</v>
      </c>
      <c r="F452" s="585">
        <f t="shared" ref="F452" si="303">E452-D452</f>
        <v>0</v>
      </c>
      <c r="G452" s="587">
        <v>0</v>
      </c>
      <c r="H452" s="597" t="s">
        <v>844</v>
      </c>
    </row>
    <row r="453" spans="1:8" s="186" customFormat="1" ht="16.5" thickBot="1" x14ac:dyDescent="0.3">
      <c r="A453" s="657"/>
      <c r="B453" s="592"/>
      <c r="C453" s="239" t="s">
        <v>885</v>
      </c>
      <c r="D453" s="685"/>
      <c r="E453" s="619"/>
      <c r="F453" s="586"/>
      <c r="G453" s="588"/>
      <c r="H453" s="598"/>
    </row>
    <row r="454" spans="1:8" s="186" customFormat="1" x14ac:dyDescent="0.25">
      <c r="A454" s="656"/>
      <c r="B454" s="591" t="s">
        <v>666</v>
      </c>
      <c r="C454" s="229" t="s">
        <v>884</v>
      </c>
      <c r="D454" s="684">
        <v>0</v>
      </c>
      <c r="E454" s="618">
        <v>0</v>
      </c>
      <c r="F454" s="585">
        <f t="shared" ref="F454" si="304">E454-D454</f>
        <v>0</v>
      </c>
      <c r="G454" s="587">
        <v>0</v>
      </c>
      <c r="H454" s="597" t="s">
        <v>844</v>
      </c>
    </row>
    <row r="455" spans="1:8" s="186" customFormat="1" ht="16.5" thickBot="1" x14ac:dyDescent="0.3">
      <c r="A455" s="657"/>
      <c r="B455" s="592"/>
      <c r="C455" s="239" t="s">
        <v>885</v>
      </c>
      <c r="D455" s="685"/>
      <c r="E455" s="619"/>
      <c r="F455" s="586"/>
      <c r="G455" s="588"/>
      <c r="H455" s="598"/>
    </row>
    <row r="456" spans="1:8" s="186" customFormat="1" x14ac:dyDescent="0.25">
      <c r="A456" s="656"/>
      <c r="B456" s="591" t="s">
        <v>214</v>
      </c>
      <c r="C456" s="229" t="s">
        <v>884</v>
      </c>
      <c r="D456" s="684">
        <v>0</v>
      </c>
      <c r="E456" s="618">
        <v>0</v>
      </c>
      <c r="F456" s="585">
        <f t="shared" ref="F456" si="305">E456-D456</f>
        <v>0</v>
      </c>
      <c r="G456" s="587">
        <v>0</v>
      </c>
      <c r="H456" s="597" t="s">
        <v>844</v>
      </c>
    </row>
    <row r="457" spans="1:8" s="186" customFormat="1" ht="16.5" thickBot="1" x14ac:dyDescent="0.3">
      <c r="A457" s="657"/>
      <c r="B457" s="592"/>
      <c r="C457" s="239" t="s">
        <v>885</v>
      </c>
      <c r="D457" s="685"/>
      <c r="E457" s="619"/>
      <c r="F457" s="586"/>
      <c r="G457" s="588"/>
      <c r="H457" s="598"/>
    </row>
    <row r="458" spans="1:8" s="186" customFormat="1" x14ac:dyDescent="0.25">
      <c r="A458" s="589" t="s">
        <v>1032</v>
      </c>
      <c r="B458" s="591" t="s">
        <v>216</v>
      </c>
      <c r="C458" s="229" t="s">
        <v>884</v>
      </c>
      <c r="D458" s="684">
        <v>0</v>
      </c>
      <c r="E458" s="618">
        <v>0</v>
      </c>
      <c r="F458" s="585">
        <f t="shared" ref="F458" si="306">E458-D458</f>
        <v>0</v>
      </c>
      <c r="G458" s="587">
        <v>0</v>
      </c>
      <c r="H458" s="597" t="s">
        <v>844</v>
      </c>
    </row>
    <row r="459" spans="1:8" s="186" customFormat="1" ht="16.5" thickBot="1" x14ac:dyDescent="0.3">
      <c r="A459" s="590"/>
      <c r="B459" s="592"/>
      <c r="C459" s="239" t="s">
        <v>885</v>
      </c>
      <c r="D459" s="685"/>
      <c r="E459" s="619"/>
      <c r="F459" s="586"/>
      <c r="G459" s="588"/>
      <c r="H459" s="598"/>
    </row>
    <row r="460" spans="1:8" s="186" customFormat="1" x14ac:dyDescent="0.25">
      <c r="A460" s="589" t="s">
        <v>1033</v>
      </c>
      <c r="B460" s="591" t="s">
        <v>218</v>
      </c>
      <c r="C460" s="229" t="s">
        <v>884</v>
      </c>
      <c r="D460" s="684">
        <v>0</v>
      </c>
      <c r="E460" s="618">
        <v>0</v>
      </c>
      <c r="F460" s="585">
        <f t="shared" ref="F460" si="307">E460-D460</f>
        <v>0</v>
      </c>
      <c r="G460" s="587">
        <v>0</v>
      </c>
      <c r="H460" s="597" t="s">
        <v>844</v>
      </c>
    </row>
    <row r="461" spans="1:8" s="186" customFormat="1" ht="16.5" thickBot="1" x14ac:dyDescent="0.3">
      <c r="A461" s="590"/>
      <c r="B461" s="592"/>
      <c r="C461" s="239" t="s">
        <v>885</v>
      </c>
      <c r="D461" s="685"/>
      <c r="E461" s="619"/>
      <c r="F461" s="586"/>
      <c r="G461" s="588"/>
      <c r="H461" s="598"/>
    </row>
    <row r="462" spans="1:8" s="186" customFormat="1" x14ac:dyDescent="0.25">
      <c r="A462" s="604" t="s">
        <v>219</v>
      </c>
      <c r="B462" s="591" t="s">
        <v>1034</v>
      </c>
      <c r="C462" s="229" t="s">
        <v>884</v>
      </c>
      <c r="D462" s="684">
        <v>0</v>
      </c>
      <c r="E462" s="618">
        <v>0</v>
      </c>
      <c r="F462" s="585">
        <f t="shared" ref="F462" si="308">E462-D462</f>
        <v>0</v>
      </c>
      <c r="G462" s="587">
        <v>0</v>
      </c>
      <c r="H462" s="597" t="s">
        <v>844</v>
      </c>
    </row>
    <row r="463" spans="1:8" s="186" customFormat="1" ht="16.5" thickBot="1" x14ac:dyDescent="0.3">
      <c r="A463" s="605"/>
      <c r="B463" s="592"/>
      <c r="C463" s="239" t="s">
        <v>885</v>
      </c>
      <c r="D463" s="685"/>
      <c r="E463" s="619"/>
      <c r="F463" s="586"/>
      <c r="G463" s="588"/>
      <c r="H463" s="598"/>
    </row>
    <row r="464" spans="1:8" s="186" customFormat="1" ht="47.25" x14ac:dyDescent="0.25">
      <c r="A464" s="604" t="s">
        <v>221</v>
      </c>
      <c r="B464" s="202" t="s">
        <v>1035</v>
      </c>
      <c r="C464" s="229" t="s">
        <v>884</v>
      </c>
      <c r="D464" s="684">
        <f t="shared" ref="D464" si="309">D385-D399</f>
        <v>0</v>
      </c>
      <c r="E464" s="684">
        <f t="shared" ref="E464" si="310">E385-E399</f>
        <v>0</v>
      </c>
      <c r="F464" s="585">
        <f t="shared" ref="F464" si="311">E464-D464</f>
        <v>0</v>
      </c>
      <c r="G464" s="587">
        <v>0</v>
      </c>
      <c r="H464" s="597" t="s">
        <v>844</v>
      </c>
    </row>
    <row r="465" spans="1:8" s="186" customFormat="1" ht="16.5" thickBot="1" x14ac:dyDescent="0.3">
      <c r="A465" s="605"/>
      <c r="B465" s="203" t="s">
        <v>1036</v>
      </c>
      <c r="C465" s="239" t="s">
        <v>885</v>
      </c>
      <c r="D465" s="685"/>
      <c r="E465" s="685"/>
      <c r="F465" s="586"/>
      <c r="G465" s="588"/>
      <c r="H465" s="598"/>
    </row>
    <row r="466" spans="1:8" s="186" customFormat="1" x14ac:dyDescent="0.25">
      <c r="A466" s="589" t="s">
        <v>1037</v>
      </c>
      <c r="B466" s="591" t="s">
        <v>224</v>
      </c>
      <c r="C466" s="229" t="s">
        <v>884</v>
      </c>
      <c r="D466" s="684">
        <v>0</v>
      </c>
      <c r="E466" s="618">
        <v>0</v>
      </c>
      <c r="F466" s="585">
        <f t="shared" ref="F466" si="312">E466-D466</f>
        <v>0</v>
      </c>
      <c r="G466" s="587">
        <v>0</v>
      </c>
      <c r="H466" s="597" t="s">
        <v>844</v>
      </c>
    </row>
    <row r="467" spans="1:8" s="186" customFormat="1" ht="16.5" thickBot="1" x14ac:dyDescent="0.3">
      <c r="A467" s="590"/>
      <c r="B467" s="592"/>
      <c r="C467" s="239" t="s">
        <v>885</v>
      </c>
      <c r="D467" s="685"/>
      <c r="E467" s="619"/>
      <c r="F467" s="586"/>
      <c r="G467" s="588"/>
      <c r="H467" s="598"/>
    </row>
    <row r="468" spans="1:8" s="186" customFormat="1" x14ac:dyDescent="0.25">
      <c r="A468" s="589" t="s">
        <v>1038</v>
      </c>
      <c r="B468" s="591" t="s">
        <v>226</v>
      </c>
      <c r="C468" s="229" t="s">
        <v>884</v>
      </c>
      <c r="D468" s="684">
        <v>0</v>
      </c>
      <c r="E468" s="618">
        <v>0</v>
      </c>
      <c r="F468" s="585">
        <f t="shared" ref="F468" si="313">E468-D468</f>
        <v>0</v>
      </c>
      <c r="G468" s="587">
        <v>0</v>
      </c>
      <c r="H468" s="597" t="s">
        <v>844</v>
      </c>
    </row>
    <row r="469" spans="1:8" s="186" customFormat="1" ht="16.5" thickBot="1" x14ac:dyDescent="0.3">
      <c r="A469" s="590"/>
      <c r="B469" s="592"/>
      <c r="C469" s="239" t="s">
        <v>885</v>
      </c>
      <c r="D469" s="685"/>
      <c r="E469" s="619"/>
      <c r="F469" s="586"/>
      <c r="G469" s="588"/>
      <c r="H469" s="598"/>
    </row>
    <row r="470" spans="1:8" s="186" customFormat="1" ht="47.25" x14ac:dyDescent="0.25">
      <c r="A470" s="604" t="s">
        <v>227</v>
      </c>
      <c r="B470" s="202" t="s">
        <v>1039</v>
      </c>
      <c r="C470" s="229" t="s">
        <v>884</v>
      </c>
      <c r="D470" s="684">
        <f t="shared" ref="D470" si="314">D422-D448</f>
        <v>0</v>
      </c>
      <c r="E470" s="684">
        <f t="shared" ref="E470" si="315">E422-E448</f>
        <v>0</v>
      </c>
      <c r="F470" s="585">
        <f t="shared" ref="F470" si="316">E470-D470</f>
        <v>0</v>
      </c>
      <c r="G470" s="587">
        <v>0</v>
      </c>
      <c r="H470" s="597" t="s">
        <v>844</v>
      </c>
    </row>
    <row r="471" spans="1:8" s="186" customFormat="1" ht="16.5" thickBot="1" x14ac:dyDescent="0.3">
      <c r="A471" s="605"/>
      <c r="B471" s="203" t="s">
        <v>1040</v>
      </c>
      <c r="C471" s="239" t="s">
        <v>885</v>
      </c>
      <c r="D471" s="685"/>
      <c r="E471" s="685"/>
      <c r="F471" s="586"/>
      <c r="G471" s="588"/>
      <c r="H471" s="598"/>
    </row>
    <row r="472" spans="1:8" s="186" customFormat="1" x14ac:dyDescent="0.25">
      <c r="A472" s="589" t="s">
        <v>1041</v>
      </c>
      <c r="B472" s="591" t="s">
        <v>230</v>
      </c>
      <c r="C472" s="229" t="s">
        <v>884</v>
      </c>
      <c r="D472" s="684">
        <v>0</v>
      </c>
      <c r="E472" s="618">
        <v>0</v>
      </c>
      <c r="F472" s="585">
        <f t="shared" ref="F472" si="317">E472-D472</f>
        <v>0</v>
      </c>
      <c r="G472" s="587">
        <v>0</v>
      </c>
      <c r="H472" s="597" t="s">
        <v>844</v>
      </c>
    </row>
    <row r="473" spans="1:8" s="186" customFormat="1" ht="16.5" thickBot="1" x14ac:dyDescent="0.3">
      <c r="A473" s="590"/>
      <c r="B473" s="592"/>
      <c r="C473" s="239" t="s">
        <v>885</v>
      </c>
      <c r="D473" s="685"/>
      <c r="E473" s="619"/>
      <c r="F473" s="586"/>
      <c r="G473" s="588"/>
      <c r="H473" s="598"/>
    </row>
    <row r="474" spans="1:8" s="186" customFormat="1" x14ac:dyDescent="0.25">
      <c r="A474" s="589" t="s">
        <v>1042</v>
      </c>
      <c r="B474" s="591" t="s">
        <v>232</v>
      </c>
      <c r="C474" s="229" t="s">
        <v>884</v>
      </c>
      <c r="D474" s="684">
        <v>0</v>
      </c>
      <c r="E474" s="618">
        <v>0</v>
      </c>
      <c r="F474" s="585">
        <f t="shared" ref="F474" si="318">E474-D474</f>
        <v>0</v>
      </c>
      <c r="G474" s="587">
        <v>0</v>
      </c>
      <c r="H474" s="597" t="s">
        <v>844</v>
      </c>
    </row>
    <row r="475" spans="1:8" s="186" customFormat="1" ht="16.5" thickBot="1" x14ac:dyDescent="0.3">
      <c r="A475" s="590"/>
      <c r="B475" s="592"/>
      <c r="C475" s="239" t="s">
        <v>885</v>
      </c>
      <c r="D475" s="685"/>
      <c r="E475" s="619"/>
      <c r="F475" s="586"/>
      <c r="G475" s="588"/>
      <c r="H475" s="598"/>
    </row>
    <row r="476" spans="1:8" s="186" customFormat="1" x14ac:dyDescent="0.25">
      <c r="A476" s="604" t="s">
        <v>233</v>
      </c>
      <c r="B476" s="591" t="s">
        <v>234</v>
      </c>
      <c r="C476" s="229" t="s">
        <v>884</v>
      </c>
      <c r="D476" s="684">
        <v>0</v>
      </c>
      <c r="E476" s="618">
        <v>0</v>
      </c>
      <c r="F476" s="585">
        <f t="shared" ref="F476" si="319">E476-D476</f>
        <v>0</v>
      </c>
      <c r="G476" s="587">
        <v>0</v>
      </c>
      <c r="H476" s="597" t="s">
        <v>844</v>
      </c>
    </row>
    <row r="477" spans="1:8" s="186" customFormat="1" ht="16.5" thickBot="1" x14ac:dyDescent="0.3">
      <c r="A477" s="605"/>
      <c r="B477" s="592"/>
      <c r="C477" s="239" t="s">
        <v>885</v>
      </c>
      <c r="D477" s="685"/>
      <c r="E477" s="619"/>
      <c r="F477" s="586"/>
      <c r="G477" s="588"/>
      <c r="H477" s="598"/>
    </row>
    <row r="478" spans="1:8" s="186" customFormat="1" x14ac:dyDescent="0.25">
      <c r="A478" s="604" t="s">
        <v>235</v>
      </c>
      <c r="B478" s="202" t="s">
        <v>1043</v>
      </c>
      <c r="C478" s="229" t="s">
        <v>884</v>
      </c>
      <c r="D478" s="684">
        <f t="shared" ref="D478" si="320">D476+D470+D464</f>
        <v>0</v>
      </c>
      <c r="E478" s="684">
        <f t="shared" ref="E478" si="321">E476+E470+E464</f>
        <v>0</v>
      </c>
      <c r="F478" s="585">
        <f t="shared" ref="F478" si="322">E478-D478</f>
        <v>0</v>
      </c>
      <c r="G478" s="587">
        <v>0</v>
      </c>
      <c r="H478" s="597" t="s">
        <v>844</v>
      </c>
    </row>
    <row r="479" spans="1:8" s="186" customFormat="1" ht="32.25" thickBot="1" x14ac:dyDescent="0.3">
      <c r="A479" s="605"/>
      <c r="B479" s="203" t="s">
        <v>1044</v>
      </c>
      <c r="C479" s="239" t="s">
        <v>885</v>
      </c>
      <c r="D479" s="685"/>
      <c r="E479" s="685"/>
      <c r="F479" s="586"/>
      <c r="G479" s="588"/>
      <c r="H479" s="598"/>
    </row>
    <row r="480" spans="1:8" s="186" customFormat="1" x14ac:dyDescent="0.25">
      <c r="A480" s="604" t="s">
        <v>237</v>
      </c>
      <c r="B480" s="591" t="s">
        <v>238</v>
      </c>
      <c r="C480" s="229" t="s">
        <v>884</v>
      </c>
      <c r="D480" s="684">
        <v>0</v>
      </c>
      <c r="E480" s="618">
        <v>0</v>
      </c>
      <c r="F480" s="585">
        <f t="shared" ref="F480" si="323">E480-D480</f>
        <v>0</v>
      </c>
      <c r="G480" s="587">
        <v>0</v>
      </c>
      <c r="H480" s="597" t="s">
        <v>844</v>
      </c>
    </row>
    <row r="481" spans="1:8" s="186" customFormat="1" ht="16.5" thickBot="1" x14ac:dyDescent="0.3">
      <c r="A481" s="605"/>
      <c r="B481" s="592"/>
      <c r="C481" s="239" t="s">
        <v>885</v>
      </c>
      <c r="D481" s="685"/>
      <c r="E481" s="619"/>
      <c r="F481" s="586"/>
      <c r="G481" s="588"/>
      <c r="H481" s="598"/>
    </row>
    <row r="482" spans="1:8" s="186" customFormat="1" x14ac:dyDescent="0.25">
      <c r="A482" s="604" t="s">
        <v>1045</v>
      </c>
      <c r="B482" s="591" t="s">
        <v>240</v>
      </c>
      <c r="C482" s="229" t="s">
        <v>884</v>
      </c>
      <c r="D482" s="684">
        <v>0</v>
      </c>
      <c r="E482" s="618">
        <v>0</v>
      </c>
      <c r="F482" s="585">
        <f t="shared" ref="F482" si="324">E482-D482</f>
        <v>0</v>
      </c>
      <c r="G482" s="587">
        <v>0</v>
      </c>
      <c r="H482" s="597" t="s">
        <v>844</v>
      </c>
    </row>
    <row r="483" spans="1:8" s="186" customFormat="1" ht="16.5" thickBot="1" x14ac:dyDescent="0.3">
      <c r="A483" s="605"/>
      <c r="B483" s="592"/>
      <c r="C483" s="239" t="s">
        <v>885</v>
      </c>
      <c r="D483" s="690"/>
      <c r="E483" s="691"/>
      <c r="F483" s="586"/>
      <c r="G483" s="588"/>
      <c r="H483" s="598"/>
    </row>
    <row r="484" spans="1:8" s="186" customFormat="1" ht="16.5" thickBot="1" x14ac:dyDescent="0.3">
      <c r="A484" s="200" t="s">
        <v>241</v>
      </c>
      <c r="B484" s="199" t="s">
        <v>110</v>
      </c>
      <c r="C484" s="223" t="s">
        <v>242</v>
      </c>
      <c r="D484" s="272"/>
      <c r="E484" s="272"/>
      <c r="F484" s="272"/>
      <c r="G484" s="277"/>
      <c r="H484" s="199"/>
    </row>
    <row r="485" spans="1:8" s="186" customFormat="1" x14ac:dyDescent="0.25">
      <c r="A485" s="589" t="s">
        <v>1046</v>
      </c>
      <c r="B485" s="591" t="s">
        <v>244</v>
      </c>
      <c r="C485" s="229" t="s">
        <v>884</v>
      </c>
      <c r="D485" s="688">
        <v>0</v>
      </c>
      <c r="E485" s="688">
        <v>0</v>
      </c>
      <c r="F485" s="585">
        <f t="shared" ref="F485" si="325">E485-D485</f>
        <v>0</v>
      </c>
      <c r="G485" s="587">
        <v>0</v>
      </c>
      <c r="H485" s="600" t="s">
        <v>844</v>
      </c>
    </row>
    <row r="486" spans="1:8" s="186" customFormat="1" ht="16.5" thickBot="1" x14ac:dyDescent="0.3">
      <c r="A486" s="590"/>
      <c r="B486" s="592"/>
      <c r="C486" s="239" t="s">
        <v>885</v>
      </c>
      <c r="D486" s="689"/>
      <c r="E486" s="689"/>
      <c r="F486" s="586"/>
      <c r="G486" s="588"/>
      <c r="H486" s="601"/>
    </row>
    <row r="487" spans="1:8" s="186" customFormat="1" x14ac:dyDescent="0.25">
      <c r="A487" s="656" t="s">
        <v>1047</v>
      </c>
      <c r="B487" s="591" t="s">
        <v>246</v>
      </c>
      <c r="C487" s="196" t="s">
        <v>884</v>
      </c>
      <c r="D487" s="692">
        <v>0</v>
      </c>
      <c r="E487" s="688">
        <v>0</v>
      </c>
      <c r="F487" s="585">
        <f t="shared" ref="F487" si="326">E487-D487</f>
        <v>0</v>
      </c>
      <c r="G487" s="587">
        <v>0</v>
      </c>
      <c r="H487" s="600" t="s">
        <v>844</v>
      </c>
    </row>
    <row r="488" spans="1:8" s="186" customFormat="1" ht="16.5" thickBot="1" x14ac:dyDescent="0.3">
      <c r="A488" s="657"/>
      <c r="B488" s="592"/>
      <c r="C488" s="197" t="s">
        <v>885</v>
      </c>
      <c r="D488" s="663"/>
      <c r="E488" s="689"/>
      <c r="F488" s="586"/>
      <c r="G488" s="588"/>
      <c r="H488" s="601"/>
    </row>
    <row r="489" spans="1:8" s="186" customFormat="1" x14ac:dyDescent="0.25">
      <c r="A489" s="604" t="s">
        <v>247</v>
      </c>
      <c r="B489" s="591" t="s">
        <v>248</v>
      </c>
      <c r="C489" s="196" t="s">
        <v>884</v>
      </c>
      <c r="D489" s="662">
        <v>0</v>
      </c>
      <c r="E489" s="688">
        <v>0</v>
      </c>
      <c r="F489" s="585">
        <f t="shared" ref="F489" si="327">E489-D489</f>
        <v>0</v>
      </c>
      <c r="G489" s="587">
        <v>0</v>
      </c>
      <c r="H489" s="600" t="s">
        <v>844</v>
      </c>
    </row>
    <row r="490" spans="1:8" s="186" customFormat="1" ht="16.5" thickBot="1" x14ac:dyDescent="0.3">
      <c r="A490" s="605"/>
      <c r="B490" s="592"/>
      <c r="C490" s="197" t="s">
        <v>885</v>
      </c>
      <c r="D490" s="663"/>
      <c r="E490" s="689"/>
      <c r="F490" s="586"/>
      <c r="G490" s="588"/>
      <c r="H490" s="601"/>
    </row>
    <row r="491" spans="1:8" s="186" customFormat="1" x14ac:dyDescent="0.25">
      <c r="A491" s="604" t="s">
        <v>249</v>
      </c>
      <c r="B491" s="591" t="s">
        <v>23</v>
      </c>
      <c r="C491" s="196" t="s">
        <v>884</v>
      </c>
      <c r="D491" s="662">
        <v>0</v>
      </c>
      <c r="E491" s="688">
        <v>0</v>
      </c>
      <c r="F491" s="585">
        <f t="shared" ref="F491" si="328">E491-D491</f>
        <v>0</v>
      </c>
      <c r="G491" s="587">
        <v>0</v>
      </c>
      <c r="H491" s="600" t="s">
        <v>844</v>
      </c>
    </row>
    <row r="492" spans="1:8" s="186" customFormat="1" ht="16.5" thickBot="1" x14ac:dyDescent="0.3">
      <c r="A492" s="605"/>
      <c r="B492" s="592"/>
      <c r="C492" s="197" t="s">
        <v>885</v>
      </c>
      <c r="D492" s="663"/>
      <c r="E492" s="689"/>
      <c r="F492" s="586"/>
      <c r="G492" s="588"/>
      <c r="H492" s="601"/>
    </row>
    <row r="493" spans="1:8" s="186" customFormat="1" x14ac:dyDescent="0.25">
      <c r="A493" s="604" t="s">
        <v>250</v>
      </c>
      <c r="B493" s="591" t="s">
        <v>248</v>
      </c>
      <c r="C493" s="196" t="s">
        <v>884</v>
      </c>
      <c r="D493" s="662">
        <v>0</v>
      </c>
      <c r="E493" s="688">
        <v>0</v>
      </c>
      <c r="F493" s="585">
        <f t="shared" ref="F493" si="329">E493-D493</f>
        <v>0</v>
      </c>
      <c r="G493" s="587">
        <v>0</v>
      </c>
      <c r="H493" s="600" t="s">
        <v>844</v>
      </c>
    </row>
    <row r="494" spans="1:8" s="186" customFormat="1" ht="16.5" thickBot="1" x14ac:dyDescent="0.3">
      <c r="A494" s="605"/>
      <c r="B494" s="592"/>
      <c r="C494" s="197" t="s">
        <v>885</v>
      </c>
      <c r="D494" s="663"/>
      <c r="E494" s="689"/>
      <c r="F494" s="586"/>
      <c r="G494" s="588"/>
      <c r="H494" s="601"/>
    </row>
    <row r="495" spans="1:8" s="186" customFormat="1" x14ac:dyDescent="0.25">
      <c r="A495" s="604" t="s">
        <v>251</v>
      </c>
      <c r="B495" s="591" t="s">
        <v>25</v>
      </c>
      <c r="C495" s="196" t="s">
        <v>884</v>
      </c>
      <c r="D495" s="662">
        <v>0</v>
      </c>
      <c r="E495" s="688">
        <v>0</v>
      </c>
      <c r="F495" s="585">
        <f t="shared" ref="F495" si="330">E495-D495</f>
        <v>0</v>
      </c>
      <c r="G495" s="587">
        <v>0</v>
      </c>
      <c r="H495" s="600" t="s">
        <v>844</v>
      </c>
    </row>
    <row r="496" spans="1:8" s="186" customFormat="1" ht="16.5" thickBot="1" x14ac:dyDescent="0.3">
      <c r="A496" s="605"/>
      <c r="B496" s="592"/>
      <c r="C496" s="197" t="s">
        <v>885</v>
      </c>
      <c r="D496" s="663"/>
      <c r="E496" s="689"/>
      <c r="F496" s="586"/>
      <c r="G496" s="588"/>
      <c r="H496" s="601"/>
    </row>
    <row r="497" spans="1:8" s="186" customFormat="1" x14ac:dyDescent="0.25">
      <c r="A497" s="604" t="s">
        <v>252</v>
      </c>
      <c r="B497" s="591" t="s">
        <v>248</v>
      </c>
      <c r="C497" s="196" t="s">
        <v>884</v>
      </c>
      <c r="D497" s="662">
        <v>0</v>
      </c>
      <c r="E497" s="688">
        <v>0</v>
      </c>
      <c r="F497" s="585">
        <f t="shared" ref="F497" si="331">E497-D497</f>
        <v>0</v>
      </c>
      <c r="G497" s="587">
        <v>0</v>
      </c>
      <c r="H497" s="600" t="s">
        <v>844</v>
      </c>
    </row>
    <row r="498" spans="1:8" s="186" customFormat="1" ht="16.5" thickBot="1" x14ac:dyDescent="0.3">
      <c r="A498" s="605"/>
      <c r="B498" s="592"/>
      <c r="C498" s="197" t="s">
        <v>885</v>
      </c>
      <c r="D498" s="663"/>
      <c r="E498" s="689"/>
      <c r="F498" s="586"/>
      <c r="G498" s="588"/>
      <c r="H498" s="601"/>
    </row>
    <row r="499" spans="1:8" s="186" customFormat="1" x14ac:dyDescent="0.25">
      <c r="A499" s="604" t="s">
        <v>253</v>
      </c>
      <c r="B499" s="591" t="s">
        <v>27</v>
      </c>
      <c r="C499" s="196" t="s">
        <v>884</v>
      </c>
      <c r="D499" s="662">
        <v>0</v>
      </c>
      <c r="E499" s="688">
        <v>0</v>
      </c>
      <c r="F499" s="585">
        <f t="shared" ref="F499" si="332">E499-D499</f>
        <v>0</v>
      </c>
      <c r="G499" s="587">
        <v>0</v>
      </c>
      <c r="H499" s="600" t="s">
        <v>844</v>
      </c>
    </row>
    <row r="500" spans="1:8" s="186" customFormat="1" ht="16.5" thickBot="1" x14ac:dyDescent="0.3">
      <c r="A500" s="605"/>
      <c r="B500" s="592"/>
      <c r="C500" s="197" t="s">
        <v>885</v>
      </c>
      <c r="D500" s="663"/>
      <c r="E500" s="689"/>
      <c r="F500" s="586"/>
      <c r="G500" s="588"/>
      <c r="H500" s="601"/>
    </row>
    <row r="501" spans="1:8" s="186" customFormat="1" x14ac:dyDescent="0.25">
      <c r="A501" s="604" t="s">
        <v>254</v>
      </c>
      <c r="B501" s="591" t="s">
        <v>248</v>
      </c>
      <c r="C501" s="196" t="s">
        <v>884</v>
      </c>
      <c r="D501" s="662">
        <v>0</v>
      </c>
      <c r="E501" s="688">
        <v>0</v>
      </c>
      <c r="F501" s="585">
        <f t="shared" ref="F501" si="333">E501-D501</f>
        <v>0</v>
      </c>
      <c r="G501" s="587">
        <v>0</v>
      </c>
      <c r="H501" s="600" t="s">
        <v>844</v>
      </c>
    </row>
    <row r="502" spans="1:8" s="186" customFormat="1" ht="16.5" thickBot="1" x14ac:dyDescent="0.3">
      <c r="A502" s="605"/>
      <c r="B502" s="592"/>
      <c r="C502" s="197" t="s">
        <v>885</v>
      </c>
      <c r="D502" s="663"/>
      <c r="E502" s="689"/>
      <c r="F502" s="586"/>
      <c r="G502" s="588"/>
      <c r="H502" s="601"/>
    </row>
    <row r="503" spans="1:8" s="186" customFormat="1" x14ac:dyDescent="0.25">
      <c r="A503" s="656" t="s">
        <v>1048</v>
      </c>
      <c r="B503" s="591" t="s">
        <v>256</v>
      </c>
      <c r="C503" s="196" t="s">
        <v>884</v>
      </c>
      <c r="D503" s="662">
        <v>0</v>
      </c>
      <c r="E503" s="688">
        <v>0</v>
      </c>
      <c r="F503" s="585">
        <f t="shared" ref="F503" si="334">E503-D503</f>
        <v>0</v>
      </c>
      <c r="G503" s="587">
        <v>0</v>
      </c>
      <c r="H503" s="600" t="s">
        <v>844</v>
      </c>
    </row>
    <row r="504" spans="1:8" s="186" customFormat="1" ht="16.5" thickBot="1" x14ac:dyDescent="0.3">
      <c r="A504" s="657"/>
      <c r="B504" s="592"/>
      <c r="C504" s="197" t="s">
        <v>885</v>
      </c>
      <c r="D504" s="663"/>
      <c r="E504" s="689"/>
      <c r="F504" s="586"/>
      <c r="G504" s="588"/>
      <c r="H504" s="601"/>
    </row>
    <row r="505" spans="1:8" s="186" customFormat="1" x14ac:dyDescent="0.25">
      <c r="A505" s="604" t="s">
        <v>257</v>
      </c>
      <c r="B505" s="591" t="s">
        <v>248</v>
      </c>
      <c r="C505" s="196" t="s">
        <v>884</v>
      </c>
      <c r="D505" s="662">
        <v>0</v>
      </c>
      <c r="E505" s="688">
        <v>0</v>
      </c>
      <c r="F505" s="585">
        <f t="shared" ref="F505" si="335">E505-D505</f>
        <v>0</v>
      </c>
      <c r="G505" s="587">
        <v>0</v>
      </c>
      <c r="H505" s="600" t="s">
        <v>844</v>
      </c>
    </row>
    <row r="506" spans="1:8" s="186" customFormat="1" ht="16.5" thickBot="1" x14ac:dyDescent="0.3">
      <c r="A506" s="605"/>
      <c r="B506" s="592"/>
      <c r="C506" s="197" t="s">
        <v>885</v>
      </c>
      <c r="D506" s="663"/>
      <c r="E506" s="689"/>
      <c r="F506" s="586"/>
      <c r="G506" s="588"/>
      <c r="H506" s="601"/>
    </row>
    <row r="507" spans="1:8" s="186" customFormat="1" x14ac:dyDescent="0.25">
      <c r="A507" s="656" t="s">
        <v>1049</v>
      </c>
      <c r="B507" s="591" t="s">
        <v>259</v>
      </c>
      <c r="C507" s="196" t="s">
        <v>884</v>
      </c>
      <c r="D507" s="662">
        <v>0</v>
      </c>
      <c r="E507" s="688">
        <v>0</v>
      </c>
      <c r="F507" s="585">
        <f t="shared" ref="F507" si="336">E507-D507</f>
        <v>0</v>
      </c>
      <c r="G507" s="587">
        <v>0</v>
      </c>
      <c r="H507" s="600" t="s">
        <v>844</v>
      </c>
    </row>
    <row r="508" spans="1:8" s="186" customFormat="1" ht="16.5" thickBot="1" x14ac:dyDescent="0.3">
      <c r="A508" s="657"/>
      <c r="B508" s="592"/>
      <c r="C508" s="197" t="s">
        <v>885</v>
      </c>
      <c r="D508" s="663"/>
      <c r="E508" s="689"/>
      <c r="F508" s="586"/>
      <c r="G508" s="588"/>
      <c r="H508" s="601"/>
    </row>
    <row r="509" spans="1:8" s="186" customFormat="1" x14ac:dyDescent="0.25">
      <c r="A509" s="604" t="s">
        <v>260</v>
      </c>
      <c r="B509" s="591" t="s">
        <v>248</v>
      </c>
      <c r="C509" s="196" t="s">
        <v>884</v>
      </c>
      <c r="D509" s="662">
        <v>0</v>
      </c>
      <c r="E509" s="688">
        <v>0</v>
      </c>
      <c r="F509" s="585">
        <f t="shared" ref="F509" si="337">E509-D509</f>
        <v>0</v>
      </c>
      <c r="G509" s="587">
        <v>0</v>
      </c>
      <c r="H509" s="600" t="s">
        <v>844</v>
      </c>
    </row>
    <row r="510" spans="1:8" s="186" customFormat="1" ht="16.5" thickBot="1" x14ac:dyDescent="0.3">
      <c r="A510" s="605"/>
      <c r="B510" s="592"/>
      <c r="C510" s="197" t="s">
        <v>885</v>
      </c>
      <c r="D510" s="663"/>
      <c r="E510" s="689"/>
      <c r="F510" s="586"/>
      <c r="G510" s="588"/>
      <c r="H510" s="601"/>
    </row>
    <row r="511" spans="1:8" s="186" customFormat="1" x14ac:dyDescent="0.25">
      <c r="A511" s="656" t="s">
        <v>1050</v>
      </c>
      <c r="B511" s="591" t="s">
        <v>262</v>
      </c>
      <c r="C511" s="196" t="s">
        <v>884</v>
      </c>
      <c r="D511" s="662">
        <v>0</v>
      </c>
      <c r="E511" s="688">
        <v>0</v>
      </c>
      <c r="F511" s="585">
        <f t="shared" ref="F511" si="338">E511-D511</f>
        <v>0</v>
      </c>
      <c r="G511" s="587">
        <v>0</v>
      </c>
      <c r="H511" s="600" t="s">
        <v>844</v>
      </c>
    </row>
    <row r="512" spans="1:8" s="186" customFormat="1" ht="16.5" thickBot="1" x14ac:dyDescent="0.3">
      <c r="A512" s="657"/>
      <c r="B512" s="592"/>
      <c r="C512" s="197" t="s">
        <v>885</v>
      </c>
      <c r="D512" s="663"/>
      <c r="E512" s="689"/>
      <c r="F512" s="586"/>
      <c r="G512" s="588"/>
      <c r="H512" s="601"/>
    </row>
    <row r="513" spans="1:8" s="186" customFormat="1" x14ac:dyDescent="0.25">
      <c r="A513" s="604" t="s">
        <v>263</v>
      </c>
      <c r="B513" s="591" t="s">
        <v>248</v>
      </c>
      <c r="C513" s="196" t="s">
        <v>884</v>
      </c>
      <c r="D513" s="662">
        <v>0</v>
      </c>
      <c r="E513" s="688">
        <v>0</v>
      </c>
      <c r="F513" s="585">
        <f t="shared" ref="F513" si="339">E513-D513</f>
        <v>0</v>
      </c>
      <c r="G513" s="587">
        <v>0</v>
      </c>
      <c r="H513" s="600" t="s">
        <v>844</v>
      </c>
    </row>
    <row r="514" spans="1:8" s="186" customFormat="1" ht="16.5" thickBot="1" x14ac:dyDescent="0.3">
      <c r="A514" s="605"/>
      <c r="B514" s="592"/>
      <c r="C514" s="197" t="s">
        <v>885</v>
      </c>
      <c r="D514" s="663"/>
      <c r="E514" s="689"/>
      <c r="F514" s="586"/>
      <c r="G514" s="588"/>
      <c r="H514" s="601"/>
    </row>
    <row r="515" spans="1:8" s="186" customFormat="1" x14ac:dyDescent="0.25">
      <c r="A515" s="656" t="s">
        <v>1051</v>
      </c>
      <c r="B515" s="591" t="s">
        <v>265</v>
      </c>
      <c r="C515" s="196" t="s">
        <v>884</v>
      </c>
      <c r="D515" s="662">
        <v>0</v>
      </c>
      <c r="E515" s="688">
        <v>0</v>
      </c>
      <c r="F515" s="585">
        <f t="shared" ref="F515" si="340">E515-D515</f>
        <v>0</v>
      </c>
      <c r="G515" s="587">
        <v>0</v>
      </c>
      <c r="H515" s="600" t="s">
        <v>844</v>
      </c>
    </row>
    <row r="516" spans="1:8" s="186" customFormat="1" ht="16.5" thickBot="1" x14ac:dyDescent="0.3">
      <c r="A516" s="657"/>
      <c r="B516" s="592"/>
      <c r="C516" s="197" t="s">
        <v>885</v>
      </c>
      <c r="D516" s="663"/>
      <c r="E516" s="689"/>
      <c r="F516" s="586"/>
      <c r="G516" s="588"/>
      <c r="H516" s="601"/>
    </row>
    <row r="517" spans="1:8" s="186" customFormat="1" x14ac:dyDescent="0.25">
      <c r="A517" s="604" t="s">
        <v>266</v>
      </c>
      <c r="B517" s="591" t="s">
        <v>248</v>
      </c>
      <c r="C517" s="196" t="s">
        <v>884</v>
      </c>
      <c r="D517" s="662">
        <v>0</v>
      </c>
      <c r="E517" s="688">
        <v>0</v>
      </c>
      <c r="F517" s="585">
        <f t="shared" ref="F517" si="341">E517-D517</f>
        <v>0</v>
      </c>
      <c r="G517" s="587">
        <v>0</v>
      </c>
      <c r="H517" s="600" t="s">
        <v>844</v>
      </c>
    </row>
    <row r="518" spans="1:8" s="186" customFormat="1" ht="16.5" thickBot="1" x14ac:dyDescent="0.3">
      <c r="A518" s="605"/>
      <c r="B518" s="592"/>
      <c r="C518" s="197" t="s">
        <v>885</v>
      </c>
      <c r="D518" s="663"/>
      <c r="E518" s="689"/>
      <c r="F518" s="586"/>
      <c r="G518" s="588"/>
      <c r="H518" s="601"/>
    </row>
    <row r="519" spans="1:8" s="186" customFormat="1" x14ac:dyDescent="0.25">
      <c r="A519" s="656" t="s">
        <v>1052</v>
      </c>
      <c r="B519" s="591" t="s">
        <v>268</v>
      </c>
      <c r="C519" s="196" t="s">
        <v>884</v>
      </c>
      <c r="D519" s="662">
        <v>0</v>
      </c>
      <c r="E519" s="688">
        <v>0</v>
      </c>
      <c r="F519" s="585">
        <f t="shared" ref="F519" si="342">E519-D519</f>
        <v>0</v>
      </c>
      <c r="G519" s="587">
        <v>0</v>
      </c>
      <c r="H519" s="600" t="s">
        <v>844</v>
      </c>
    </row>
    <row r="520" spans="1:8" s="186" customFormat="1" ht="16.5" thickBot="1" x14ac:dyDescent="0.3">
      <c r="A520" s="657"/>
      <c r="B520" s="592"/>
      <c r="C520" s="197" t="s">
        <v>885</v>
      </c>
      <c r="D520" s="663"/>
      <c r="E520" s="689"/>
      <c r="F520" s="586"/>
      <c r="G520" s="588"/>
      <c r="H520" s="601"/>
    </row>
    <row r="521" spans="1:8" s="186" customFormat="1" x14ac:dyDescent="0.25">
      <c r="A521" s="604" t="s">
        <v>1053</v>
      </c>
      <c r="B521" s="591" t="s">
        <v>248</v>
      </c>
      <c r="C521" s="196" t="s">
        <v>884</v>
      </c>
      <c r="D521" s="662">
        <v>0</v>
      </c>
      <c r="E521" s="688">
        <v>0</v>
      </c>
      <c r="F521" s="585">
        <f t="shared" ref="F521" si="343">E521-D521</f>
        <v>0</v>
      </c>
      <c r="G521" s="587">
        <v>0</v>
      </c>
      <c r="H521" s="600" t="s">
        <v>844</v>
      </c>
    </row>
    <row r="522" spans="1:8" s="186" customFormat="1" ht="16.5" thickBot="1" x14ac:dyDescent="0.3">
      <c r="A522" s="605"/>
      <c r="B522" s="592"/>
      <c r="C522" s="197" t="s">
        <v>885</v>
      </c>
      <c r="D522" s="663"/>
      <c r="E522" s="689"/>
      <c r="F522" s="586"/>
      <c r="G522" s="588"/>
      <c r="H522" s="601"/>
    </row>
    <row r="523" spans="1:8" s="186" customFormat="1" x14ac:dyDescent="0.25">
      <c r="A523" s="656" t="s">
        <v>1054</v>
      </c>
      <c r="B523" s="591" t="s">
        <v>270</v>
      </c>
      <c r="C523" s="196" t="s">
        <v>884</v>
      </c>
      <c r="D523" s="662">
        <v>0</v>
      </c>
      <c r="E523" s="688">
        <v>0</v>
      </c>
      <c r="F523" s="585">
        <f t="shared" ref="F523" si="344">E523-D523</f>
        <v>0</v>
      </c>
      <c r="G523" s="587">
        <v>0</v>
      </c>
      <c r="H523" s="600" t="s">
        <v>844</v>
      </c>
    </row>
    <row r="524" spans="1:8" s="186" customFormat="1" ht="16.5" thickBot="1" x14ac:dyDescent="0.3">
      <c r="A524" s="657"/>
      <c r="B524" s="592"/>
      <c r="C524" s="197" t="s">
        <v>885</v>
      </c>
      <c r="D524" s="663"/>
      <c r="E524" s="689"/>
      <c r="F524" s="586"/>
      <c r="G524" s="588"/>
      <c r="H524" s="601"/>
    </row>
    <row r="525" spans="1:8" s="186" customFormat="1" x14ac:dyDescent="0.25">
      <c r="A525" s="604" t="s">
        <v>271</v>
      </c>
      <c r="B525" s="591" t="s">
        <v>248</v>
      </c>
      <c r="C525" s="196" t="s">
        <v>884</v>
      </c>
      <c r="D525" s="662">
        <v>0</v>
      </c>
      <c r="E525" s="688">
        <v>0</v>
      </c>
      <c r="F525" s="585">
        <f t="shared" ref="F525" si="345">E525-D525</f>
        <v>0</v>
      </c>
      <c r="G525" s="587">
        <v>0</v>
      </c>
      <c r="H525" s="600" t="s">
        <v>844</v>
      </c>
    </row>
    <row r="526" spans="1:8" s="186" customFormat="1" ht="16.5" thickBot="1" x14ac:dyDescent="0.3">
      <c r="A526" s="605"/>
      <c r="B526" s="592"/>
      <c r="C526" s="197" t="s">
        <v>885</v>
      </c>
      <c r="D526" s="663"/>
      <c r="E526" s="689"/>
      <c r="F526" s="586"/>
      <c r="G526" s="588"/>
      <c r="H526" s="601"/>
    </row>
    <row r="527" spans="1:8" s="186" customFormat="1" x14ac:dyDescent="0.25">
      <c r="A527" s="656" t="s">
        <v>1055</v>
      </c>
      <c r="B527" s="591" t="s">
        <v>273</v>
      </c>
      <c r="C527" s="196" t="s">
        <v>884</v>
      </c>
      <c r="D527" s="662">
        <v>0</v>
      </c>
      <c r="E527" s="688">
        <v>0</v>
      </c>
      <c r="F527" s="585">
        <f t="shared" ref="F527" si="346">E527-D527</f>
        <v>0</v>
      </c>
      <c r="G527" s="587">
        <v>0</v>
      </c>
      <c r="H527" s="600" t="s">
        <v>844</v>
      </c>
    </row>
    <row r="528" spans="1:8" s="186" customFormat="1" ht="16.5" thickBot="1" x14ac:dyDescent="0.3">
      <c r="A528" s="657"/>
      <c r="B528" s="592"/>
      <c r="C528" s="197" t="s">
        <v>885</v>
      </c>
      <c r="D528" s="663"/>
      <c r="E528" s="689"/>
      <c r="F528" s="586"/>
      <c r="G528" s="588"/>
      <c r="H528" s="601"/>
    </row>
    <row r="529" spans="1:8" s="186" customFormat="1" x14ac:dyDescent="0.25">
      <c r="A529" s="604" t="s">
        <v>274</v>
      </c>
      <c r="B529" s="591" t="s">
        <v>248</v>
      </c>
      <c r="C529" s="196" t="s">
        <v>884</v>
      </c>
      <c r="D529" s="618">
        <v>0</v>
      </c>
      <c r="E529" s="629">
        <v>0</v>
      </c>
      <c r="F529" s="585">
        <f t="shared" ref="F529" si="347">E529-D529</f>
        <v>0</v>
      </c>
      <c r="G529" s="587">
        <v>0</v>
      </c>
      <c r="H529" s="600" t="s">
        <v>844</v>
      </c>
    </row>
    <row r="530" spans="1:8" s="186" customFormat="1" ht="16.5" thickBot="1" x14ac:dyDescent="0.3">
      <c r="A530" s="605"/>
      <c r="B530" s="592"/>
      <c r="C530" s="197" t="s">
        <v>885</v>
      </c>
      <c r="D530" s="619"/>
      <c r="E530" s="629"/>
      <c r="F530" s="586"/>
      <c r="G530" s="588"/>
      <c r="H530" s="601"/>
    </row>
    <row r="531" spans="1:8" s="186" customFormat="1" x14ac:dyDescent="0.25">
      <c r="A531" s="604" t="s">
        <v>275</v>
      </c>
      <c r="B531" s="591" t="s">
        <v>43</v>
      </c>
      <c r="C531" s="196" t="s">
        <v>884</v>
      </c>
      <c r="D531" s="662">
        <v>0</v>
      </c>
      <c r="E531" s="688">
        <v>0</v>
      </c>
      <c r="F531" s="585">
        <f t="shared" ref="F531" si="348">E531-D531</f>
        <v>0</v>
      </c>
      <c r="G531" s="587">
        <v>0</v>
      </c>
      <c r="H531" s="600" t="s">
        <v>844</v>
      </c>
    </row>
    <row r="532" spans="1:8" s="186" customFormat="1" ht="16.5" thickBot="1" x14ac:dyDescent="0.3">
      <c r="A532" s="605"/>
      <c r="B532" s="592"/>
      <c r="C532" s="197" t="s">
        <v>885</v>
      </c>
      <c r="D532" s="663"/>
      <c r="E532" s="689"/>
      <c r="F532" s="586"/>
      <c r="G532" s="588"/>
      <c r="H532" s="601"/>
    </row>
    <row r="533" spans="1:8" s="186" customFormat="1" x14ac:dyDescent="0.25">
      <c r="A533" s="604" t="s">
        <v>276</v>
      </c>
      <c r="B533" s="591" t="s">
        <v>248</v>
      </c>
      <c r="C533" s="196" t="s">
        <v>884</v>
      </c>
      <c r="D533" s="662">
        <v>0</v>
      </c>
      <c r="E533" s="688">
        <v>0</v>
      </c>
      <c r="F533" s="585">
        <f t="shared" ref="F533" si="349">E533-D533</f>
        <v>0</v>
      </c>
      <c r="G533" s="587">
        <v>0</v>
      </c>
      <c r="H533" s="600" t="s">
        <v>844</v>
      </c>
    </row>
    <row r="534" spans="1:8" s="186" customFormat="1" ht="16.5" thickBot="1" x14ac:dyDescent="0.3">
      <c r="A534" s="605"/>
      <c r="B534" s="592"/>
      <c r="C534" s="197" t="s">
        <v>885</v>
      </c>
      <c r="D534" s="663"/>
      <c r="E534" s="689"/>
      <c r="F534" s="586"/>
      <c r="G534" s="588"/>
      <c r="H534" s="601"/>
    </row>
    <row r="535" spans="1:8" s="186" customFormat="1" x14ac:dyDescent="0.25">
      <c r="A535" s="604" t="s">
        <v>277</v>
      </c>
      <c r="B535" s="591" t="s">
        <v>45</v>
      </c>
      <c r="C535" s="196" t="s">
        <v>884</v>
      </c>
      <c r="D535" s="662">
        <v>0</v>
      </c>
      <c r="E535" s="688">
        <v>0</v>
      </c>
      <c r="F535" s="585">
        <f t="shared" ref="F535" si="350">E535-D535</f>
        <v>0</v>
      </c>
      <c r="G535" s="587">
        <v>0</v>
      </c>
      <c r="H535" s="600" t="s">
        <v>844</v>
      </c>
    </row>
    <row r="536" spans="1:8" s="186" customFormat="1" ht="16.5" thickBot="1" x14ac:dyDescent="0.3">
      <c r="A536" s="605"/>
      <c r="B536" s="592"/>
      <c r="C536" s="197" t="s">
        <v>885</v>
      </c>
      <c r="D536" s="663"/>
      <c r="E536" s="689"/>
      <c r="F536" s="586"/>
      <c r="G536" s="588"/>
      <c r="H536" s="601"/>
    </row>
    <row r="537" spans="1:8" s="186" customFormat="1" x14ac:dyDescent="0.25">
      <c r="A537" s="604" t="s">
        <v>278</v>
      </c>
      <c r="B537" s="591" t="s">
        <v>248</v>
      </c>
      <c r="C537" s="196" t="s">
        <v>884</v>
      </c>
      <c r="D537" s="662">
        <v>0</v>
      </c>
      <c r="E537" s="688">
        <v>0</v>
      </c>
      <c r="F537" s="585">
        <f t="shared" ref="F537" si="351">E537-D537</f>
        <v>0</v>
      </c>
      <c r="G537" s="587">
        <v>0</v>
      </c>
      <c r="H537" s="600" t="s">
        <v>844</v>
      </c>
    </row>
    <row r="538" spans="1:8" s="186" customFormat="1" ht="16.5" thickBot="1" x14ac:dyDescent="0.3">
      <c r="A538" s="605"/>
      <c r="B538" s="592"/>
      <c r="C538" s="197" t="s">
        <v>885</v>
      </c>
      <c r="D538" s="663"/>
      <c r="E538" s="689"/>
      <c r="F538" s="586"/>
      <c r="G538" s="588"/>
      <c r="H538" s="601"/>
    </row>
    <row r="539" spans="1:8" s="186" customFormat="1" x14ac:dyDescent="0.25">
      <c r="A539" s="656" t="s">
        <v>1056</v>
      </c>
      <c r="B539" s="591" t="s">
        <v>280</v>
      </c>
      <c r="C539" s="196" t="s">
        <v>884</v>
      </c>
      <c r="D539" s="662">
        <v>0</v>
      </c>
      <c r="E539" s="688">
        <v>0</v>
      </c>
      <c r="F539" s="585">
        <f t="shared" ref="F539" si="352">E539-D539</f>
        <v>0</v>
      </c>
      <c r="G539" s="587">
        <v>0</v>
      </c>
      <c r="H539" s="600" t="s">
        <v>844</v>
      </c>
    </row>
    <row r="540" spans="1:8" s="186" customFormat="1" ht="16.5" thickBot="1" x14ac:dyDescent="0.3">
      <c r="A540" s="657"/>
      <c r="B540" s="592"/>
      <c r="C540" s="197" t="s">
        <v>885</v>
      </c>
      <c r="D540" s="663"/>
      <c r="E540" s="689"/>
      <c r="F540" s="586"/>
      <c r="G540" s="588"/>
      <c r="H540" s="601"/>
    </row>
    <row r="541" spans="1:8" s="186" customFormat="1" x14ac:dyDescent="0.25">
      <c r="A541" s="604" t="s">
        <v>281</v>
      </c>
      <c r="B541" s="591" t="s">
        <v>248</v>
      </c>
      <c r="C541" s="196" t="s">
        <v>884</v>
      </c>
      <c r="D541" s="662">
        <v>0</v>
      </c>
      <c r="E541" s="688">
        <v>0</v>
      </c>
      <c r="F541" s="585">
        <f t="shared" ref="F541" si="353">E541-D541</f>
        <v>0</v>
      </c>
      <c r="G541" s="587">
        <v>0</v>
      </c>
      <c r="H541" s="600" t="s">
        <v>844</v>
      </c>
    </row>
    <row r="542" spans="1:8" s="186" customFormat="1" ht="16.5" thickBot="1" x14ac:dyDescent="0.3">
      <c r="A542" s="605"/>
      <c r="B542" s="592"/>
      <c r="C542" s="197" t="s">
        <v>885</v>
      </c>
      <c r="D542" s="663"/>
      <c r="E542" s="689"/>
      <c r="F542" s="586"/>
      <c r="G542" s="588"/>
      <c r="H542" s="601"/>
    </row>
    <row r="543" spans="1:8" s="186" customFormat="1" x14ac:dyDescent="0.25">
      <c r="A543" s="589" t="s">
        <v>1057</v>
      </c>
      <c r="B543" s="591" t="s">
        <v>283</v>
      </c>
      <c r="C543" s="196" t="s">
        <v>884</v>
      </c>
      <c r="D543" s="618">
        <v>0</v>
      </c>
      <c r="E543" s="629">
        <v>0</v>
      </c>
      <c r="F543" s="585">
        <f t="shared" ref="F543" si="354">E543-D543</f>
        <v>0</v>
      </c>
      <c r="G543" s="587">
        <v>0</v>
      </c>
      <c r="H543" s="600" t="s">
        <v>844</v>
      </c>
    </row>
    <row r="544" spans="1:8" s="186" customFormat="1" ht="16.5" thickBot="1" x14ac:dyDescent="0.3">
      <c r="A544" s="590"/>
      <c r="B544" s="592"/>
      <c r="C544" s="197" t="s">
        <v>885</v>
      </c>
      <c r="D544" s="619"/>
      <c r="E544" s="629"/>
      <c r="F544" s="586"/>
      <c r="G544" s="588"/>
      <c r="H544" s="601"/>
    </row>
    <row r="545" spans="1:8" s="186" customFormat="1" x14ac:dyDescent="0.25">
      <c r="A545" s="656" t="s">
        <v>1058</v>
      </c>
      <c r="B545" s="591" t="s">
        <v>285</v>
      </c>
      <c r="C545" s="196" t="s">
        <v>884</v>
      </c>
      <c r="D545" s="662">
        <v>0</v>
      </c>
      <c r="E545" s="688">
        <v>0</v>
      </c>
      <c r="F545" s="585">
        <f t="shared" ref="F545" si="355">E545-D545</f>
        <v>0</v>
      </c>
      <c r="G545" s="587">
        <v>0</v>
      </c>
      <c r="H545" s="600" t="s">
        <v>844</v>
      </c>
    </row>
    <row r="546" spans="1:8" s="186" customFormat="1" ht="16.5" thickBot="1" x14ac:dyDescent="0.3">
      <c r="A546" s="657"/>
      <c r="B546" s="592"/>
      <c r="C546" s="197" t="s">
        <v>885</v>
      </c>
      <c r="D546" s="663"/>
      <c r="E546" s="689"/>
      <c r="F546" s="586"/>
      <c r="G546" s="588"/>
      <c r="H546" s="601"/>
    </row>
    <row r="547" spans="1:8" s="186" customFormat="1" x14ac:dyDescent="0.25">
      <c r="A547" s="604" t="s">
        <v>286</v>
      </c>
      <c r="B547" s="591" t="s">
        <v>248</v>
      </c>
      <c r="C547" s="196" t="s">
        <v>884</v>
      </c>
      <c r="D547" s="662">
        <v>0</v>
      </c>
      <c r="E547" s="688">
        <v>0</v>
      </c>
      <c r="F547" s="585">
        <f t="shared" ref="F547" si="356">E547-D547</f>
        <v>0</v>
      </c>
      <c r="G547" s="587">
        <v>0</v>
      </c>
      <c r="H547" s="600" t="s">
        <v>844</v>
      </c>
    </row>
    <row r="548" spans="1:8" s="186" customFormat="1" ht="16.5" thickBot="1" x14ac:dyDescent="0.3">
      <c r="A548" s="605"/>
      <c r="B548" s="592"/>
      <c r="C548" s="197" t="s">
        <v>885</v>
      </c>
      <c r="D548" s="663"/>
      <c r="E548" s="689"/>
      <c r="F548" s="586"/>
      <c r="G548" s="588"/>
      <c r="H548" s="601"/>
    </row>
    <row r="549" spans="1:8" s="186" customFormat="1" x14ac:dyDescent="0.25">
      <c r="A549" s="656" t="s">
        <v>1059</v>
      </c>
      <c r="B549" s="591" t="s">
        <v>288</v>
      </c>
      <c r="C549" s="196" t="s">
        <v>884</v>
      </c>
      <c r="D549" s="662">
        <v>0</v>
      </c>
      <c r="E549" s="688">
        <v>0</v>
      </c>
      <c r="F549" s="585">
        <f t="shared" ref="F549" si="357">E549-D549</f>
        <v>0</v>
      </c>
      <c r="G549" s="587">
        <v>0</v>
      </c>
      <c r="H549" s="600" t="s">
        <v>844</v>
      </c>
    </row>
    <row r="550" spans="1:8" s="186" customFormat="1" ht="16.5" thickBot="1" x14ac:dyDescent="0.3">
      <c r="A550" s="657"/>
      <c r="B550" s="592"/>
      <c r="C550" s="197" t="s">
        <v>885</v>
      </c>
      <c r="D550" s="663"/>
      <c r="E550" s="689"/>
      <c r="F550" s="586"/>
      <c r="G550" s="588"/>
      <c r="H550" s="601"/>
    </row>
    <row r="551" spans="1:8" s="186" customFormat="1" x14ac:dyDescent="0.25">
      <c r="A551" s="604" t="s">
        <v>289</v>
      </c>
      <c r="B551" s="591" t="s">
        <v>290</v>
      </c>
      <c r="C551" s="196" t="s">
        <v>884</v>
      </c>
      <c r="D551" s="662">
        <v>0</v>
      </c>
      <c r="E551" s="688">
        <v>0</v>
      </c>
      <c r="F551" s="585">
        <f t="shared" ref="F551" si="358">E551-D551</f>
        <v>0</v>
      </c>
      <c r="G551" s="587">
        <v>0</v>
      </c>
      <c r="H551" s="600" t="s">
        <v>844</v>
      </c>
    </row>
    <row r="552" spans="1:8" s="186" customFormat="1" ht="16.5" thickBot="1" x14ac:dyDescent="0.3">
      <c r="A552" s="605"/>
      <c r="B552" s="592"/>
      <c r="C552" s="197" t="s">
        <v>885</v>
      </c>
      <c r="D552" s="663"/>
      <c r="E552" s="689"/>
      <c r="F552" s="586"/>
      <c r="G552" s="588"/>
      <c r="H552" s="601"/>
    </row>
    <row r="553" spans="1:8" s="186" customFormat="1" x14ac:dyDescent="0.25">
      <c r="A553" s="604" t="s">
        <v>291</v>
      </c>
      <c r="B553" s="591" t="s">
        <v>248</v>
      </c>
      <c r="C553" s="196" t="s">
        <v>884</v>
      </c>
      <c r="D553" s="662">
        <v>0</v>
      </c>
      <c r="E553" s="688">
        <v>0</v>
      </c>
      <c r="F553" s="585">
        <f t="shared" ref="F553" si="359">E553-D553</f>
        <v>0</v>
      </c>
      <c r="G553" s="587">
        <v>0</v>
      </c>
      <c r="H553" s="600" t="s">
        <v>844</v>
      </c>
    </row>
    <row r="554" spans="1:8" s="186" customFormat="1" ht="16.5" thickBot="1" x14ac:dyDescent="0.3">
      <c r="A554" s="605"/>
      <c r="B554" s="592"/>
      <c r="C554" s="197" t="s">
        <v>885</v>
      </c>
      <c r="D554" s="663"/>
      <c r="E554" s="689"/>
      <c r="F554" s="586"/>
      <c r="G554" s="588"/>
      <c r="H554" s="601"/>
    </row>
    <row r="555" spans="1:8" s="186" customFormat="1" x14ac:dyDescent="0.25">
      <c r="A555" s="604" t="s">
        <v>292</v>
      </c>
      <c r="B555" s="591" t="s">
        <v>293</v>
      </c>
      <c r="C555" s="196" t="s">
        <v>884</v>
      </c>
      <c r="D555" s="662">
        <v>0</v>
      </c>
      <c r="E555" s="688">
        <v>0</v>
      </c>
      <c r="F555" s="585">
        <f t="shared" ref="F555" si="360">E555-D555</f>
        <v>0</v>
      </c>
      <c r="G555" s="587">
        <v>0</v>
      </c>
      <c r="H555" s="600" t="s">
        <v>844</v>
      </c>
    </row>
    <row r="556" spans="1:8" s="186" customFormat="1" ht="16.5" thickBot="1" x14ac:dyDescent="0.3">
      <c r="A556" s="605"/>
      <c r="B556" s="592"/>
      <c r="C556" s="197" t="s">
        <v>885</v>
      </c>
      <c r="D556" s="663"/>
      <c r="E556" s="689"/>
      <c r="F556" s="586"/>
      <c r="G556" s="588"/>
      <c r="H556" s="601"/>
    </row>
    <row r="557" spans="1:8" s="186" customFormat="1" x14ac:dyDescent="0.25">
      <c r="A557" s="604" t="s">
        <v>294</v>
      </c>
      <c r="B557" s="591" t="s">
        <v>248</v>
      </c>
      <c r="C557" s="196" t="s">
        <v>884</v>
      </c>
      <c r="D557" s="662">
        <v>0</v>
      </c>
      <c r="E557" s="688">
        <v>0</v>
      </c>
      <c r="F557" s="585">
        <f t="shared" ref="F557" si="361">E557-D557</f>
        <v>0</v>
      </c>
      <c r="G557" s="587">
        <v>0</v>
      </c>
      <c r="H557" s="600" t="s">
        <v>844</v>
      </c>
    </row>
    <row r="558" spans="1:8" s="186" customFormat="1" ht="16.5" thickBot="1" x14ac:dyDescent="0.3">
      <c r="A558" s="605"/>
      <c r="B558" s="592"/>
      <c r="C558" s="197" t="s">
        <v>885</v>
      </c>
      <c r="D558" s="663"/>
      <c r="E558" s="689"/>
      <c r="F558" s="586"/>
      <c r="G558" s="588"/>
      <c r="H558" s="601"/>
    </row>
    <row r="559" spans="1:8" s="186" customFormat="1" x14ac:dyDescent="0.25">
      <c r="A559" s="656" t="s">
        <v>1060</v>
      </c>
      <c r="B559" s="591" t="s">
        <v>296</v>
      </c>
      <c r="C559" s="196" t="s">
        <v>884</v>
      </c>
      <c r="D559" s="662">
        <v>0</v>
      </c>
      <c r="E559" s="688">
        <v>0</v>
      </c>
      <c r="F559" s="585">
        <f t="shared" ref="F559" si="362">E559-D559</f>
        <v>0</v>
      </c>
      <c r="G559" s="587">
        <v>0</v>
      </c>
      <c r="H559" s="600" t="s">
        <v>844</v>
      </c>
    </row>
    <row r="560" spans="1:8" s="186" customFormat="1" ht="16.5" thickBot="1" x14ac:dyDescent="0.3">
      <c r="A560" s="657"/>
      <c r="B560" s="592"/>
      <c r="C560" s="197" t="s">
        <v>885</v>
      </c>
      <c r="D560" s="663"/>
      <c r="E560" s="689"/>
      <c r="F560" s="586"/>
      <c r="G560" s="588"/>
      <c r="H560" s="601"/>
    </row>
    <row r="561" spans="1:8" s="186" customFormat="1" x14ac:dyDescent="0.25">
      <c r="A561" s="604" t="s">
        <v>297</v>
      </c>
      <c r="B561" s="591" t="s">
        <v>248</v>
      </c>
      <c r="C561" s="196" t="s">
        <v>884</v>
      </c>
      <c r="D561" s="662">
        <v>0</v>
      </c>
      <c r="E561" s="688">
        <v>0</v>
      </c>
      <c r="F561" s="585">
        <f t="shared" ref="F561" si="363">E561-D561</f>
        <v>0</v>
      </c>
      <c r="G561" s="587">
        <v>0</v>
      </c>
      <c r="H561" s="600" t="s">
        <v>844</v>
      </c>
    </row>
    <row r="562" spans="1:8" s="186" customFormat="1" ht="16.5" thickBot="1" x14ac:dyDescent="0.3">
      <c r="A562" s="605"/>
      <c r="B562" s="592"/>
      <c r="C562" s="197" t="s">
        <v>885</v>
      </c>
      <c r="D562" s="663"/>
      <c r="E562" s="689"/>
      <c r="F562" s="586"/>
      <c r="G562" s="588"/>
      <c r="H562" s="601"/>
    </row>
    <row r="563" spans="1:8" s="186" customFormat="1" x14ac:dyDescent="0.25">
      <c r="A563" s="656" t="s">
        <v>1061</v>
      </c>
      <c r="B563" s="591" t="s">
        <v>299</v>
      </c>
      <c r="C563" s="196" t="s">
        <v>884</v>
      </c>
      <c r="D563" s="662">
        <v>0</v>
      </c>
      <c r="E563" s="688">
        <v>0</v>
      </c>
      <c r="F563" s="585">
        <f t="shared" ref="F563" si="364">E563-D563</f>
        <v>0</v>
      </c>
      <c r="G563" s="587">
        <v>0</v>
      </c>
      <c r="H563" s="600" t="s">
        <v>844</v>
      </c>
    </row>
    <row r="564" spans="1:8" s="186" customFormat="1" ht="16.5" thickBot="1" x14ac:dyDescent="0.3">
      <c r="A564" s="657"/>
      <c r="B564" s="592"/>
      <c r="C564" s="197" t="s">
        <v>885</v>
      </c>
      <c r="D564" s="663"/>
      <c r="E564" s="689"/>
      <c r="F564" s="586"/>
      <c r="G564" s="588"/>
      <c r="H564" s="601"/>
    </row>
    <row r="565" spans="1:8" s="186" customFormat="1" x14ac:dyDescent="0.25">
      <c r="A565" s="604" t="s">
        <v>300</v>
      </c>
      <c r="B565" s="591" t="s">
        <v>248</v>
      </c>
      <c r="C565" s="196" t="s">
        <v>884</v>
      </c>
      <c r="D565" s="662">
        <v>0</v>
      </c>
      <c r="E565" s="688">
        <v>0</v>
      </c>
      <c r="F565" s="585">
        <f t="shared" ref="F565" si="365">E565-D565</f>
        <v>0</v>
      </c>
      <c r="G565" s="587">
        <v>0</v>
      </c>
      <c r="H565" s="600" t="s">
        <v>844</v>
      </c>
    </row>
    <row r="566" spans="1:8" s="186" customFormat="1" ht="16.5" thickBot="1" x14ac:dyDescent="0.3">
      <c r="A566" s="605"/>
      <c r="B566" s="592"/>
      <c r="C566" s="197" t="s">
        <v>885</v>
      </c>
      <c r="D566" s="663"/>
      <c r="E566" s="689"/>
      <c r="F566" s="586"/>
      <c r="G566" s="588"/>
      <c r="H566" s="601"/>
    </row>
    <row r="567" spans="1:8" s="186" customFormat="1" x14ac:dyDescent="0.25">
      <c r="A567" s="656" t="s">
        <v>1062</v>
      </c>
      <c r="B567" s="591" t="s">
        <v>302</v>
      </c>
      <c r="C567" s="196" t="s">
        <v>884</v>
      </c>
      <c r="D567" s="662">
        <v>0</v>
      </c>
      <c r="E567" s="688">
        <v>0</v>
      </c>
      <c r="F567" s="585">
        <f t="shared" ref="F567" si="366">E567-D567</f>
        <v>0</v>
      </c>
      <c r="G567" s="587">
        <v>0</v>
      </c>
      <c r="H567" s="600" t="s">
        <v>844</v>
      </c>
    </row>
    <row r="568" spans="1:8" s="186" customFormat="1" ht="16.5" thickBot="1" x14ac:dyDescent="0.3">
      <c r="A568" s="657"/>
      <c r="B568" s="592"/>
      <c r="C568" s="197" t="s">
        <v>885</v>
      </c>
      <c r="D568" s="663"/>
      <c r="E568" s="689"/>
      <c r="F568" s="586"/>
      <c r="G568" s="588"/>
      <c r="H568" s="601"/>
    </row>
    <row r="569" spans="1:8" s="186" customFormat="1" x14ac:dyDescent="0.25">
      <c r="A569" s="604" t="s">
        <v>303</v>
      </c>
      <c r="B569" s="591" t="s">
        <v>248</v>
      </c>
      <c r="C569" s="196" t="s">
        <v>884</v>
      </c>
      <c r="D569" s="662">
        <v>0</v>
      </c>
      <c r="E569" s="688">
        <v>0</v>
      </c>
      <c r="F569" s="585">
        <f t="shared" ref="F569" si="367">E569-D569</f>
        <v>0</v>
      </c>
      <c r="G569" s="587">
        <v>0</v>
      </c>
      <c r="H569" s="600" t="s">
        <v>844</v>
      </c>
    </row>
    <row r="570" spans="1:8" s="186" customFormat="1" ht="16.5" thickBot="1" x14ac:dyDescent="0.3">
      <c r="A570" s="605"/>
      <c r="B570" s="592"/>
      <c r="C570" s="197" t="s">
        <v>885</v>
      </c>
      <c r="D570" s="663"/>
      <c r="E570" s="689"/>
      <c r="F570" s="586"/>
      <c r="G570" s="588"/>
      <c r="H570" s="601"/>
    </row>
    <row r="571" spans="1:8" s="186" customFormat="1" x14ac:dyDescent="0.25">
      <c r="A571" s="656" t="s">
        <v>1063</v>
      </c>
      <c r="B571" s="591" t="s">
        <v>305</v>
      </c>
      <c r="C571" s="196" t="s">
        <v>884</v>
      </c>
      <c r="D571" s="662">
        <v>0</v>
      </c>
      <c r="E571" s="688">
        <v>0</v>
      </c>
      <c r="F571" s="585">
        <f t="shared" ref="F571" si="368">E571-D571</f>
        <v>0</v>
      </c>
      <c r="G571" s="587">
        <v>0</v>
      </c>
      <c r="H571" s="600" t="s">
        <v>844</v>
      </c>
    </row>
    <row r="572" spans="1:8" s="186" customFormat="1" ht="16.5" thickBot="1" x14ac:dyDescent="0.3">
      <c r="A572" s="657"/>
      <c r="B572" s="592"/>
      <c r="C572" s="197" t="s">
        <v>885</v>
      </c>
      <c r="D572" s="663"/>
      <c r="E572" s="689"/>
      <c r="F572" s="586"/>
      <c r="G572" s="588"/>
      <c r="H572" s="601"/>
    </row>
    <row r="573" spans="1:8" s="186" customFormat="1" x14ac:dyDescent="0.25">
      <c r="A573" s="604" t="s">
        <v>306</v>
      </c>
      <c r="B573" s="591" t="s">
        <v>248</v>
      </c>
      <c r="C573" s="196" t="s">
        <v>884</v>
      </c>
      <c r="D573" s="662">
        <v>0</v>
      </c>
      <c r="E573" s="688">
        <v>0</v>
      </c>
      <c r="F573" s="585">
        <f t="shared" ref="F573" si="369">E573-D573</f>
        <v>0</v>
      </c>
      <c r="G573" s="587">
        <v>0</v>
      </c>
      <c r="H573" s="600" t="s">
        <v>844</v>
      </c>
    </row>
    <row r="574" spans="1:8" s="186" customFormat="1" ht="16.5" thickBot="1" x14ac:dyDescent="0.3">
      <c r="A574" s="605"/>
      <c r="B574" s="592"/>
      <c r="C574" s="197" t="s">
        <v>885</v>
      </c>
      <c r="D574" s="663"/>
      <c r="E574" s="689"/>
      <c r="F574" s="586"/>
      <c r="G574" s="588"/>
      <c r="H574" s="601"/>
    </row>
    <row r="575" spans="1:8" s="186" customFormat="1" x14ac:dyDescent="0.25">
      <c r="A575" s="656" t="s">
        <v>1064</v>
      </c>
      <c r="B575" s="591" t="s">
        <v>308</v>
      </c>
      <c r="C575" s="196" t="s">
        <v>884</v>
      </c>
      <c r="D575" s="662">
        <v>0</v>
      </c>
      <c r="E575" s="688">
        <v>0</v>
      </c>
      <c r="F575" s="585">
        <f t="shared" ref="F575" si="370">E575-D575</f>
        <v>0</v>
      </c>
      <c r="G575" s="587">
        <v>0</v>
      </c>
      <c r="H575" s="600" t="s">
        <v>844</v>
      </c>
    </row>
    <row r="576" spans="1:8" s="186" customFormat="1" ht="16.5" thickBot="1" x14ac:dyDescent="0.3">
      <c r="A576" s="657"/>
      <c r="B576" s="592"/>
      <c r="C576" s="197" t="s">
        <v>885</v>
      </c>
      <c r="D576" s="663"/>
      <c r="E576" s="689"/>
      <c r="F576" s="586"/>
      <c r="G576" s="588"/>
      <c r="H576" s="601"/>
    </row>
    <row r="577" spans="1:8" s="186" customFormat="1" x14ac:dyDescent="0.25">
      <c r="A577" s="604" t="s">
        <v>309</v>
      </c>
      <c r="B577" s="591" t="s">
        <v>248</v>
      </c>
      <c r="C577" s="196" t="s">
        <v>884</v>
      </c>
      <c r="D577" s="662">
        <v>0</v>
      </c>
      <c r="E577" s="688">
        <v>0</v>
      </c>
      <c r="F577" s="585">
        <f t="shared" ref="F577" si="371">E577-D577</f>
        <v>0</v>
      </c>
      <c r="G577" s="587">
        <v>0</v>
      </c>
      <c r="H577" s="600" t="s">
        <v>844</v>
      </c>
    </row>
    <row r="578" spans="1:8" s="186" customFormat="1" ht="16.5" thickBot="1" x14ac:dyDescent="0.3">
      <c r="A578" s="605"/>
      <c r="B578" s="592"/>
      <c r="C578" s="197" t="s">
        <v>885</v>
      </c>
      <c r="D578" s="663"/>
      <c r="E578" s="689"/>
      <c r="F578" s="586"/>
      <c r="G578" s="588"/>
      <c r="H578" s="601"/>
    </row>
    <row r="579" spans="1:8" s="186" customFormat="1" x14ac:dyDescent="0.25">
      <c r="A579" s="656" t="s">
        <v>1065</v>
      </c>
      <c r="B579" s="591" t="s">
        <v>311</v>
      </c>
      <c r="C579" s="196" t="s">
        <v>884</v>
      </c>
      <c r="D579" s="662">
        <v>0</v>
      </c>
      <c r="E579" s="688">
        <v>0</v>
      </c>
      <c r="F579" s="585">
        <f t="shared" ref="F579" si="372">E579-D579</f>
        <v>0</v>
      </c>
      <c r="G579" s="587">
        <v>0</v>
      </c>
      <c r="H579" s="600" t="s">
        <v>844</v>
      </c>
    </row>
    <row r="580" spans="1:8" s="186" customFormat="1" ht="16.5" thickBot="1" x14ac:dyDescent="0.3">
      <c r="A580" s="657"/>
      <c r="B580" s="592"/>
      <c r="C580" s="197" t="s">
        <v>885</v>
      </c>
      <c r="D580" s="663"/>
      <c r="E580" s="689"/>
      <c r="F580" s="586"/>
      <c r="G580" s="588"/>
      <c r="H580" s="601"/>
    </row>
    <row r="581" spans="1:8" s="186" customFormat="1" x14ac:dyDescent="0.25">
      <c r="A581" s="604" t="s">
        <v>312</v>
      </c>
      <c r="B581" s="591" t="s">
        <v>248</v>
      </c>
      <c r="C581" s="196" t="s">
        <v>884</v>
      </c>
      <c r="D581" s="662">
        <v>0</v>
      </c>
      <c r="E581" s="688">
        <v>0</v>
      </c>
      <c r="F581" s="585">
        <f t="shared" ref="F581" si="373">E581-D581</f>
        <v>0</v>
      </c>
      <c r="G581" s="587">
        <v>0</v>
      </c>
      <c r="H581" s="600" t="s">
        <v>844</v>
      </c>
    </row>
    <row r="582" spans="1:8" s="186" customFormat="1" ht="16.5" thickBot="1" x14ac:dyDescent="0.3">
      <c r="A582" s="605"/>
      <c r="B582" s="592"/>
      <c r="C582" s="197" t="s">
        <v>885</v>
      </c>
      <c r="D582" s="663"/>
      <c r="E582" s="689"/>
      <c r="F582" s="586"/>
      <c r="G582" s="588"/>
      <c r="H582" s="601"/>
    </row>
    <row r="583" spans="1:8" s="186" customFormat="1" x14ac:dyDescent="0.25">
      <c r="A583" s="656" t="s">
        <v>1066</v>
      </c>
      <c r="B583" s="591" t="s">
        <v>314</v>
      </c>
      <c r="C583" s="196" t="s">
        <v>884</v>
      </c>
      <c r="D583" s="662">
        <v>0</v>
      </c>
      <c r="E583" s="688">
        <v>0</v>
      </c>
      <c r="F583" s="585">
        <f t="shared" ref="F583" si="374">E583-D583</f>
        <v>0</v>
      </c>
      <c r="G583" s="587">
        <v>0</v>
      </c>
      <c r="H583" s="600" t="s">
        <v>844</v>
      </c>
    </row>
    <row r="584" spans="1:8" s="186" customFormat="1" ht="16.5" thickBot="1" x14ac:dyDescent="0.3">
      <c r="A584" s="657"/>
      <c r="B584" s="592"/>
      <c r="C584" s="197" t="s">
        <v>885</v>
      </c>
      <c r="D584" s="663"/>
      <c r="E584" s="689"/>
      <c r="F584" s="586"/>
      <c r="G584" s="588"/>
      <c r="H584" s="601"/>
    </row>
    <row r="585" spans="1:8" s="186" customFormat="1" x14ac:dyDescent="0.25">
      <c r="A585" s="604" t="s">
        <v>315</v>
      </c>
      <c r="B585" s="591" t="s">
        <v>248</v>
      </c>
      <c r="C585" s="196" t="s">
        <v>884</v>
      </c>
      <c r="D585" s="662">
        <v>0</v>
      </c>
      <c r="E585" s="688">
        <v>0</v>
      </c>
      <c r="F585" s="585">
        <f t="shared" ref="F585" si="375">E585-D585</f>
        <v>0</v>
      </c>
      <c r="G585" s="587">
        <v>0</v>
      </c>
      <c r="H585" s="600" t="s">
        <v>844</v>
      </c>
    </row>
    <row r="586" spans="1:8" s="186" customFormat="1" ht="16.5" thickBot="1" x14ac:dyDescent="0.3">
      <c r="A586" s="605"/>
      <c r="B586" s="592"/>
      <c r="C586" s="197" t="s">
        <v>885</v>
      </c>
      <c r="D586" s="663"/>
      <c r="E586" s="689"/>
      <c r="F586" s="586"/>
      <c r="G586" s="588"/>
      <c r="H586" s="601"/>
    </row>
    <row r="587" spans="1:8" s="186" customFormat="1" ht="63.75" thickBot="1" x14ac:dyDescent="0.3">
      <c r="A587" s="198" t="s">
        <v>1067</v>
      </c>
      <c r="B587" s="199" t="s">
        <v>317</v>
      </c>
      <c r="C587" s="200" t="s">
        <v>2</v>
      </c>
      <c r="D587" s="329">
        <v>0</v>
      </c>
      <c r="E587" s="273">
        <v>0</v>
      </c>
      <c r="F587" s="274">
        <f>E587-D587</f>
        <v>0</v>
      </c>
      <c r="G587" s="278">
        <v>0</v>
      </c>
      <c r="H587" s="224" t="s">
        <v>844</v>
      </c>
    </row>
    <row r="588" spans="1:8" s="186" customFormat="1" ht="32.25" thickBot="1" x14ac:dyDescent="0.3">
      <c r="A588" s="204" t="s">
        <v>1068</v>
      </c>
      <c r="B588" s="199" t="s">
        <v>319</v>
      </c>
      <c r="C588" s="200" t="s">
        <v>2</v>
      </c>
      <c r="D588" s="324">
        <v>0</v>
      </c>
      <c r="E588" s="326">
        <v>0</v>
      </c>
      <c r="F588" s="330">
        <f t="shared" ref="F588:F599" si="376">E588-D588</f>
        <v>0</v>
      </c>
      <c r="G588" s="320">
        <v>0</v>
      </c>
      <c r="H588" s="238" t="s">
        <v>844</v>
      </c>
    </row>
    <row r="589" spans="1:8" s="186" customFormat="1" ht="63.75" thickBot="1" x14ac:dyDescent="0.3">
      <c r="A589" s="200" t="s">
        <v>320</v>
      </c>
      <c r="B589" s="199" t="s">
        <v>321</v>
      </c>
      <c r="C589" s="200" t="s">
        <v>2</v>
      </c>
      <c r="D589" s="329">
        <v>0</v>
      </c>
      <c r="E589" s="273">
        <v>0</v>
      </c>
      <c r="F589" s="330">
        <f t="shared" si="376"/>
        <v>0</v>
      </c>
      <c r="G589" s="320">
        <v>0</v>
      </c>
      <c r="H589" s="238" t="s">
        <v>844</v>
      </c>
    </row>
    <row r="590" spans="1:8" s="186" customFormat="1" ht="63.75" thickBot="1" x14ac:dyDescent="0.3">
      <c r="A590" s="200" t="s">
        <v>322</v>
      </c>
      <c r="B590" s="199" t="s">
        <v>323</v>
      </c>
      <c r="C590" s="200" t="s">
        <v>2</v>
      </c>
      <c r="D590" s="329">
        <v>0</v>
      </c>
      <c r="E590" s="273">
        <v>0</v>
      </c>
      <c r="F590" s="330">
        <f t="shared" si="376"/>
        <v>0</v>
      </c>
      <c r="G590" s="320">
        <v>0</v>
      </c>
      <c r="H590" s="238" t="s">
        <v>844</v>
      </c>
    </row>
    <row r="591" spans="1:8" s="186" customFormat="1" ht="63.75" thickBot="1" x14ac:dyDescent="0.3">
      <c r="A591" s="200" t="s">
        <v>324</v>
      </c>
      <c r="B591" s="199" t="s">
        <v>325</v>
      </c>
      <c r="C591" s="200" t="s">
        <v>2</v>
      </c>
      <c r="D591" s="329">
        <v>0</v>
      </c>
      <c r="E591" s="273">
        <v>0</v>
      </c>
      <c r="F591" s="330">
        <f t="shared" si="376"/>
        <v>0</v>
      </c>
      <c r="G591" s="320">
        <v>0</v>
      </c>
      <c r="H591" s="238" t="s">
        <v>844</v>
      </c>
    </row>
    <row r="592" spans="1:8" s="186" customFormat="1" ht="32.25" thickBot="1" x14ac:dyDescent="0.3">
      <c r="A592" s="204" t="s">
        <v>1069</v>
      </c>
      <c r="B592" s="199" t="s">
        <v>327</v>
      </c>
      <c r="C592" s="200" t="s">
        <v>2</v>
      </c>
      <c r="D592" s="329">
        <v>0</v>
      </c>
      <c r="E592" s="273">
        <v>0</v>
      </c>
      <c r="F592" s="330">
        <f t="shared" si="376"/>
        <v>0</v>
      </c>
      <c r="G592" s="320">
        <v>0</v>
      </c>
      <c r="H592" s="238" t="s">
        <v>844</v>
      </c>
    </row>
    <row r="593" spans="1:8" s="186" customFormat="1" ht="32.25" thickBot="1" x14ac:dyDescent="0.3">
      <c r="A593" s="204" t="s">
        <v>1070</v>
      </c>
      <c r="B593" s="199" t="s">
        <v>329</v>
      </c>
      <c r="C593" s="200" t="s">
        <v>2</v>
      </c>
      <c r="D593" s="329">
        <v>0</v>
      </c>
      <c r="E593" s="273">
        <v>0</v>
      </c>
      <c r="F593" s="330">
        <f t="shared" si="376"/>
        <v>0</v>
      </c>
      <c r="G593" s="320">
        <v>0</v>
      </c>
      <c r="H593" s="238" t="s">
        <v>844</v>
      </c>
    </row>
    <row r="594" spans="1:8" s="186" customFormat="1" ht="32.25" thickBot="1" x14ac:dyDescent="0.3">
      <c r="A594" s="204" t="s">
        <v>1071</v>
      </c>
      <c r="B594" s="199" t="s">
        <v>331</v>
      </c>
      <c r="C594" s="200" t="s">
        <v>2</v>
      </c>
      <c r="D594" s="329">
        <v>0</v>
      </c>
      <c r="E594" s="273">
        <v>0</v>
      </c>
      <c r="F594" s="330">
        <f t="shared" si="376"/>
        <v>0</v>
      </c>
      <c r="G594" s="320">
        <v>0</v>
      </c>
      <c r="H594" s="238" t="s">
        <v>844</v>
      </c>
    </row>
    <row r="595" spans="1:8" s="186" customFormat="1" ht="32.25" thickBot="1" x14ac:dyDescent="0.3">
      <c r="A595" s="204" t="s">
        <v>1072</v>
      </c>
      <c r="B595" s="199" t="s">
        <v>333</v>
      </c>
      <c r="C595" s="200" t="s">
        <v>2</v>
      </c>
      <c r="D595" s="329">
        <v>0</v>
      </c>
      <c r="E595" s="273">
        <v>0</v>
      </c>
      <c r="F595" s="330">
        <f t="shared" si="376"/>
        <v>0</v>
      </c>
      <c r="G595" s="320">
        <v>0</v>
      </c>
      <c r="H595" s="238" t="s">
        <v>844</v>
      </c>
    </row>
    <row r="596" spans="1:8" s="186" customFormat="1" ht="32.25" thickBot="1" x14ac:dyDescent="0.3">
      <c r="A596" s="204" t="s">
        <v>1073</v>
      </c>
      <c r="B596" s="199" t="s">
        <v>335</v>
      </c>
      <c r="C596" s="200" t="s">
        <v>2</v>
      </c>
      <c r="D596" s="329">
        <v>0</v>
      </c>
      <c r="E596" s="273">
        <v>0</v>
      </c>
      <c r="F596" s="330">
        <f t="shared" si="376"/>
        <v>0</v>
      </c>
      <c r="G596" s="320">
        <v>0</v>
      </c>
      <c r="H596" s="238" t="s">
        <v>844</v>
      </c>
    </row>
    <row r="597" spans="1:8" s="186" customFormat="1" ht="63.75" thickBot="1" x14ac:dyDescent="0.3">
      <c r="A597" s="204" t="s">
        <v>1074</v>
      </c>
      <c r="B597" s="199" t="s">
        <v>337</v>
      </c>
      <c r="C597" s="200" t="s">
        <v>2</v>
      </c>
      <c r="D597" s="329">
        <v>0</v>
      </c>
      <c r="E597" s="273">
        <v>0</v>
      </c>
      <c r="F597" s="330">
        <f t="shared" si="376"/>
        <v>0</v>
      </c>
      <c r="G597" s="320">
        <v>0</v>
      </c>
      <c r="H597" s="238" t="s">
        <v>844</v>
      </c>
    </row>
    <row r="598" spans="1:8" s="186" customFormat="1" ht="32.25" thickBot="1" x14ac:dyDescent="0.3">
      <c r="A598" s="200" t="s">
        <v>338</v>
      </c>
      <c r="B598" s="202" t="s">
        <v>43</v>
      </c>
      <c r="C598" s="196" t="s">
        <v>2</v>
      </c>
      <c r="D598" s="329">
        <v>0</v>
      </c>
      <c r="E598" s="273">
        <v>0</v>
      </c>
      <c r="F598" s="330">
        <f t="shared" si="376"/>
        <v>0</v>
      </c>
      <c r="G598" s="320">
        <v>0</v>
      </c>
      <c r="H598" s="238" t="s">
        <v>844</v>
      </c>
    </row>
    <row r="599" spans="1:8" s="186" customFormat="1" ht="16.5" thickBot="1" x14ac:dyDescent="0.3">
      <c r="A599" s="223" t="s">
        <v>339</v>
      </c>
      <c r="B599" s="230" t="s">
        <v>45</v>
      </c>
      <c r="C599" s="243" t="s">
        <v>2</v>
      </c>
      <c r="D599" s="273">
        <v>0</v>
      </c>
      <c r="E599" s="273">
        <v>0</v>
      </c>
      <c r="F599" s="330">
        <f t="shared" si="376"/>
        <v>0</v>
      </c>
      <c r="G599" s="320">
        <v>0</v>
      </c>
      <c r="H599" s="244" t="s">
        <v>844</v>
      </c>
    </row>
    <row r="600" spans="1:8" s="186" customFormat="1" ht="16.5" customHeight="1" thickBot="1" x14ac:dyDescent="0.3">
      <c r="A600" s="621" t="s">
        <v>340</v>
      </c>
      <c r="B600" s="622"/>
      <c r="C600" s="622"/>
      <c r="D600" s="622"/>
      <c r="E600" s="622"/>
      <c r="F600" s="622"/>
      <c r="G600" s="622"/>
      <c r="H600" s="622"/>
    </row>
    <row r="601" spans="1:8" s="186" customFormat="1" ht="48" thickBot="1" x14ac:dyDescent="0.3">
      <c r="A601" s="200" t="s">
        <v>341</v>
      </c>
      <c r="B601" s="199" t="s">
        <v>342</v>
      </c>
      <c r="C601" s="200" t="s">
        <v>242</v>
      </c>
      <c r="D601" s="321" t="s">
        <v>565</v>
      </c>
      <c r="E601" s="231" t="s">
        <v>565</v>
      </c>
      <c r="F601" s="231" t="s">
        <v>565</v>
      </c>
      <c r="G601" s="200" t="s">
        <v>565</v>
      </c>
      <c r="H601" s="200" t="s">
        <v>565</v>
      </c>
    </row>
    <row r="602" spans="1:8" s="186" customFormat="1" ht="32.25" thickBot="1" x14ac:dyDescent="0.3">
      <c r="A602" s="198" t="s">
        <v>1075</v>
      </c>
      <c r="B602" s="199" t="s">
        <v>345</v>
      </c>
      <c r="C602" s="200" t="s">
        <v>346</v>
      </c>
      <c r="D602" s="321" t="s">
        <v>844</v>
      </c>
      <c r="E602" s="321" t="s">
        <v>844</v>
      </c>
      <c r="F602" s="223" t="s">
        <v>844</v>
      </c>
      <c r="G602" s="223" t="s">
        <v>844</v>
      </c>
      <c r="H602" s="200" t="s">
        <v>844</v>
      </c>
    </row>
    <row r="603" spans="1:8" s="186" customFormat="1" x14ac:dyDescent="0.25">
      <c r="A603" s="589" t="s">
        <v>1076</v>
      </c>
      <c r="B603" s="591" t="s">
        <v>348</v>
      </c>
      <c r="C603" s="196" t="s">
        <v>1077</v>
      </c>
      <c r="D603" s="604" t="s">
        <v>844</v>
      </c>
      <c r="E603" s="604" t="s">
        <v>844</v>
      </c>
      <c r="F603" s="604" t="s">
        <v>844</v>
      </c>
      <c r="G603" s="604" t="s">
        <v>844</v>
      </c>
      <c r="H603" s="604" t="s">
        <v>844</v>
      </c>
    </row>
    <row r="604" spans="1:8" s="186" customFormat="1" ht="16.5" thickBot="1" x14ac:dyDescent="0.3">
      <c r="A604" s="590"/>
      <c r="B604" s="592"/>
      <c r="C604" s="197" t="s">
        <v>1078</v>
      </c>
      <c r="D604" s="605"/>
      <c r="E604" s="605"/>
      <c r="F604" s="605"/>
      <c r="G604" s="605"/>
      <c r="H604" s="605"/>
    </row>
    <row r="605" spans="1:8" s="186" customFormat="1" ht="32.25" thickBot="1" x14ac:dyDescent="0.3">
      <c r="A605" s="198" t="s">
        <v>1079</v>
      </c>
      <c r="B605" s="199" t="s">
        <v>351</v>
      </c>
      <c r="C605" s="200" t="s">
        <v>346</v>
      </c>
      <c r="D605" s="200" t="s">
        <v>844</v>
      </c>
      <c r="E605" s="200" t="s">
        <v>844</v>
      </c>
      <c r="F605" s="200" t="s">
        <v>844</v>
      </c>
      <c r="G605" s="200" t="s">
        <v>844</v>
      </c>
      <c r="H605" s="200" t="s">
        <v>844</v>
      </c>
    </row>
    <row r="606" spans="1:8" s="186" customFormat="1" x14ac:dyDescent="0.25">
      <c r="A606" s="589" t="s">
        <v>1080</v>
      </c>
      <c r="B606" s="591" t="s">
        <v>353</v>
      </c>
      <c r="C606" s="196" t="s">
        <v>1077</v>
      </c>
      <c r="D606" s="604" t="s">
        <v>844</v>
      </c>
      <c r="E606" s="604" t="s">
        <v>844</v>
      </c>
      <c r="F606" s="604" t="s">
        <v>844</v>
      </c>
      <c r="G606" s="604" t="s">
        <v>844</v>
      </c>
      <c r="H606" s="604" t="s">
        <v>844</v>
      </c>
    </row>
    <row r="607" spans="1:8" s="186" customFormat="1" ht="16.5" thickBot="1" x14ac:dyDescent="0.3">
      <c r="A607" s="590"/>
      <c r="B607" s="592"/>
      <c r="C607" s="197" t="s">
        <v>1078</v>
      </c>
      <c r="D607" s="605"/>
      <c r="E607" s="605"/>
      <c r="F607" s="605"/>
      <c r="G607" s="605"/>
      <c r="H607" s="605"/>
    </row>
    <row r="608" spans="1:8" s="186" customFormat="1" x14ac:dyDescent="0.25">
      <c r="A608" s="589" t="s">
        <v>1081</v>
      </c>
      <c r="B608" s="591" t="s">
        <v>355</v>
      </c>
      <c r="C608" s="196" t="s">
        <v>1082</v>
      </c>
      <c r="D608" s="604" t="s">
        <v>844</v>
      </c>
      <c r="E608" s="604" t="s">
        <v>844</v>
      </c>
      <c r="F608" s="604" t="s">
        <v>844</v>
      </c>
      <c r="G608" s="604" t="s">
        <v>844</v>
      </c>
      <c r="H608" s="604" t="s">
        <v>844</v>
      </c>
    </row>
    <row r="609" spans="1:8" s="186" customFormat="1" ht="16.5" thickBot="1" x14ac:dyDescent="0.3">
      <c r="A609" s="590"/>
      <c r="B609" s="592"/>
      <c r="C609" s="197" t="s">
        <v>1083</v>
      </c>
      <c r="D609" s="605"/>
      <c r="E609" s="605"/>
      <c r="F609" s="605"/>
      <c r="G609" s="605"/>
      <c r="H609" s="605"/>
    </row>
    <row r="610" spans="1:8" s="186" customFormat="1" ht="32.25" thickBot="1" x14ac:dyDescent="0.3">
      <c r="A610" s="198" t="s">
        <v>1084</v>
      </c>
      <c r="B610" s="199" t="s">
        <v>358</v>
      </c>
      <c r="C610" s="200" t="s">
        <v>242</v>
      </c>
      <c r="D610" s="200" t="s">
        <v>565</v>
      </c>
      <c r="E610" s="200" t="s">
        <v>565</v>
      </c>
      <c r="F610" s="200" t="s">
        <v>565</v>
      </c>
      <c r="G610" s="200" t="s">
        <v>565</v>
      </c>
      <c r="H610" s="200" t="s">
        <v>844</v>
      </c>
    </row>
    <row r="611" spans="1:8" s="186" customFormat="1" x14ac:dyDescent="0.25">
      <c r="A611" s="656"/>
      <c r="B611" s="591" t="s">
        <v>360</v>
      </c>
      <c r="C611" s="196" t="s">
        <v>1082</v>
      </c>
      <c r="D611" s="604" t="s">
        <v>844</v>
      </c>
      <c r="E611" s="604" t="s">
        <v>844</v>
      </c>
      <c r="F611" s="604" t="s">
        <v>844</v>
      </c>
      <c r="G611" s="604" t="s">
        <v>844</v>
      </c>
      <c r="H611" s="604" t="s">
        <v>844</v>
      </c>
    </row>
    <row r="612" spans="1:8" s="186" customFormat="1" ht="16.5" thickBot="1" x14ac:dyDescent="0.3">
      <c r="A612" s="657"/>
      <c r="B612" s="592"/>
      <c r="C612" s="197" t="s">
        <v>1083</v>
      </c>
      <c r="D612" s="605"/>
      <c r="E612" s="605"/>
      <c r="F612" s="605"/>
      <c r="G612" s="605"/>
      <c r="H612" s="605"/>
    </row>
    <row r="613" spans="1:8" s="186" customFormat="1" x14ac:dyDescent="0.25">
      <c r="A613" s="656"/>
      <c r="B613" s="591" t="s">
        <v>362</v>
      </c>
      <c r="C613" s="196" t="s">
        <v>1085</v>
      </c>
      <c r="D613" s="604" t="s">
        <v>844</v>
      </c>
      <c r="E613" s="604" t="s">
        <v>844</v>
      </c>
      <c r="F613" s="604" t="s">
        <v>844</v>
      </c>
      <c r="G613" s="604" t="s">
        <v>844</v>
      </c>
      <c r="H613" s="604" t="s">
        <v>844</v>
      </c>
    </row>
    <row r="614" spans="1:8" s="186" customFormat="1" ht="16.5" thickBot="1" x14ac:dyDescent="0.3">
      <c r="A614" s="657"/>
      <c r="B614" s="592"/>
      <c r="C614" s="197" t="s">
        <v>1086</v>
      </c>
      <c r="D614" s="605"/>
      <c r="E614" s="605"/>
      <c r="F614" s="605"/>
      <c r="G614" s="605"/>
      <c r="H614" s="605"/>
    </row>
    <row r="615" spans="1:8" s="186" customFormat="1" ht="32.25" thickBot="1" x14ac:dyDescent="0.3">
      <c r="A615" s="198" t="s">
        <v>1087</v>
      </c>
      <c r="B615" s="199" t="s">
        <v>365</v>
      </c>
      <c r="C615" s="200" t="s">
        <v>242</v>
      </c>
      <c r="D615" s="200" t="s">
        <v>565</v>
      </c>
      <c r="E615" s="200" t="s">
        <v>565</v>
      </c>
      <c r="F615" s="200" t="s">
        <v>565</v>
      </c>
      <c r="G615" s="200" t="s">
        <v>565</v>
      </c>
      <c r="H615" s="200" t="s">
        <v>844</v>
      </c>
    </row>
    <row r="616" spans="1:8" s="186" customFormat="1" ht="16.5" thickBot="1" x14ac:dyDescent="0.3">
      <c r="A616" s="204" t="s">
        <v>1088</v>
      </c>
      <c r="B616" s="199" t="s">
        <v>360</v>
      </c>
      <c r="C616" s="200" t="s">
        <v>356</v>
      </c>
      <c r="D616" s="200" t="s">
        <v>844</v>
      </c>
      <c r="E616" s="200" t="s">
        <v>844</v>
      </c>
      <c r="F616" s="200" t="s">
        <v>844</v>
      </c>
      <c r="G616" s="200" t="s">
        <v>844</v>
      </c>
      <c r="H616" s="200" t="s">
        <v>844</v>
      </c>
    </row>
    <row r="617" spans="1:8" s="186" customFormat="1" ht="16.5" thickBot="1" x14ac:dyDescent="0.3">
      <c r="A617" s="204" t="s">
        <v>1089</v>
      </c>
      <c r="B617" s="199" t="s">
        <v>368</v>
      </c>
      <c r="C617" s="200" t="s">
        <v>346</v>
      </c>
      <c r="D617" s="200" t="s">
        <v>844</v>
      </c>
      <c r="E617" s="200" t="s">
        <v>844</v>
      </c>
      <c r="F617" s="200" t="s">
        <v>844</v>
      </c>
      <c r="G617" s="200" t="s">
        <v>844</v>
      </c>
      <c r="H617" s="200" t="s">
        <v>844</v>
      </c>
    </row>
    <row r="618" spans="1:8" s="186" customFormat="1" x14ac:dyDescent="0.25">
      <c r="A618" s="656" t="s">
        <v>1090</v>
      </c>
      <c r="B618" s="591" t="s">
        <v>362</v>
      </c>
      <c r="C618" s="196" t="s">
        <v>1085</v>
      </c>
      <c r="D618" s="604" t="s">
        <v>844</v>
      </c>
      <c r="E618" s="604" t="s">
        <v>844</v>
      </c>
      <c r="F618" s="604" t="s">
        <v>844</v>
      </c>
      <c r="G618" s="604" t="s">
        <v>844</v>
      </c>
      <c r="H618" s="604" t="s">
        <v>844</v>
      </c>
    </row>
    <row r="619" spans="1:8" s="186" customFormat="1" ht="16.5" thickBot="1" x14ac:dyDescent="0.3">
      <c r="A619" s="657"/>
      <c r="B619" s="592"/>
      <c r="C619" s="197" t="s">
        <v>1086</v>
      </c>
      <c r="D619" s="605"/>
      <c r="E619" s="605"/>
      <c r="F619" s="605"/>
      <c r="G619" s="605"/>
      <c r="H619" s="605"/>
    </row>
    <row r="620" spans="1:8" s="186" customFormat="1" ht="32.25" thickBot="1" x14ac:dyDescent="0.3">
      <c r="A620" s="198" t="s">
        <v>1091</v>
      </c>
      <c r="B620" s="199" t="s">
        <v>371</v>
      </c>
      <c r="C620" s="200" t="s">
        <v>242</v>
      </c>
      <c r="D620" s="322" t="s">
        <v>565</v>
      </c>
      <c r="E620" s="322" t="s">
        <v>565</v>
      </c>
      <c r="F620" s="196" t="s">
        <v>565</v>
      </c>
      <c r="G620" s="196" t="s">
        <v>565</v>
      </c>
      <c r="H620" s="200" t="s">
        <v>844</v>
      </c>
    </row>
    <row r="621" spans="1:8" s="186" customFormat="1" x14ac:dyDescent="0.25">
      <c r="A621" s="656" t="s">
        <v>1092</v>
      </c>
      <c r="B621" s="591" t="s">
        <v>360</v>
      </c>
      <c r="C621" s="229" t="s">
        <v>1082</v>
      </c>
      <c r="D621" s="693" t="s">
        <v>844</v>
      </c>
      <c r="E621" s="699" t="s">
        <v>844</v>
      </c>
      <c r="F621" s="695" t="s">
        <v>844</v>
      </c>
      <c r="G621" s="697" t="s">
        <v>844</v>
      </c>
      <c r="H621" s="606" t="s">
        <v>844</v>
      </c>
    </row>
    <row r="622" spans="1:8" s="186" customFormat="1" ht="16.5" thickBot="1" x14ac:dyDescent="0.3">
      <c r="A622" s="657"/>
      <c r="B622" s="592"/>
      <c r="C622" s="239" t="s">
        <v>1083</v>
      </c>
      <c r="D622" s="694"/>
      <c r="E622" s="700"/>
      <c r="F622" s="696"/>
      <c r="G622" s="698"/>
      <c r="H622" s="607"/>
    </row>
    <row r="623" spans="1:8" s="186" customFormat="1" x14ac:dyDescent="0.25">
      <c r="A623" s="656" t="s">
        <v>1093</v>
      </c>
      <c r="B623" s="591" t="s">
        <v>362</v>
      </c>
      <c r="C623" s="229" t="s">
        <v>1085</v>
      </c>
      <c r="D623" s="704" t="s">
        <v>844</v>
      </c>
      <c r="E623" s="709" t="s">
        <v>844</v>
      </c>
      <c r="F623" s="703" t="s">
        <v>844</v>
      </c>
      <c r="G623" s="707" t="s">
        <v>844</v>
      </c>
      <c r="H623" s="606" t="s">
        <v>844</v>
      </c>
    </row>
    <row r="624" spans="1:8" s="186" customFormat="1" ht="16.5" thickBot="1" x14ac:dyDescent="0.3">
      <c r="A624" s="657"/>
      <c r="B624" s="592"/>
      <c r="C624" s="239" t="s">
        <v>1086</v>
      </c>
      <c r="D624" s="705"/>
      <c r="E624" s="710"/>
      <c r="F624" s="706"/>
      <c r="G624" s="708"/>
      <c r="H624" s="607"/>
    </row>
    <row r="625" spans="1:8" s="186" customFormat="1" ht="32.25" thickBot="1" x14ac:dyDescent="0.3">
      <c r="A625" s="198" t="s">
        <v>1094</v>
      </c>
      <c r="B625" s="199" t="s">
        <v>375</v>
      </c>
      <c r="C625" s="200" t="s">
        <v>242</v>
      </c>
      <c r="D625" s="327" t="s">
        <v>565</v>
      </c>
      <c r="E625" s="242" t="s">
        <v>565</v>
      </c>
      <c r="F625" s="245" t="s">
        <v>565</v>
      </c>
      <c r="G625" s="197" t="s">
        <v>565</v>
      </c>
      <c r="H625" s="200" t="s">
        <v>844</v>
      </c>
    </row>
    <row r="626" spans="1:8" s="186" customFormat="1" x14ac:dyDescent="0.25">
      <c r="A626" s="656"/>
      <c r="B626" s="591" t="s">
        <v>360</v>
      </c>
      <c r="C626" s="196" t="s">
        <v>1082</v>
      </c>
      <c r="D626" s="604" t="s">
        <v>844</v>
      </c>
      <c r="E626" s="325"/>
      <c r="F626" s="604" t="s">
        <v>844</v>
      </c>
      <c r="G626" s="604" t="s">
        <v>844</v>
      </c>
      <c r="H626" s="604" t="s">
        <v>844</v>
      </c>
    </row>
    <row r="627" spans="1:8" s="186" customFormat="1" ht="16.5" thickBot="1" x14ac:dyDescent="0.3">
      <c r="A627" s="657"/>
      <c r="B627" s="592"/>
      <c r="C627" s="197" t="s">
        <v>1083</v>
      </c>
      <c r="D627" s="605"/>
      <c r="E627" s="323" t="s">
        <v>844</v>
      </c>
      <c r="F627" s="605"/>
      <c r="G627" s="605"/>
      <c r="H627" s="605"/>
    </row>
    <row r="628" spans="1:8" s="186" customFormat="1" ht="16.5" thickBot="1" x14ac:dyDescent="0.3">
      <c r="A628" s="204"/>
      <c r="B628" s="199" t="s">
        <v>368</v>
      </c>
      <c r="C628" s="200" t="s">
        <v>346</v>
      </c>
      <c r="D628" s="200" t="s">
        <v>844</v>
      </c>
      <c r="E628" s="322" t="s">
        <v>844</v>
      </c>
      <c r="F628" s="200" t="s">
        <v>844</v>
      </c>
      <c r="G628" s="200" t="s">
        <v>844</v>
      </c>
      <c r="H628" s="200" t="s">
        <v>844</v>
      </c>
    </row>
    <row r="629" spans="1:8" s="186" customFormat="1" x14ac:dyDescent="0.25">
      <c r="A629" s="656"/>
      <c r="B629" s="591" t="s">
        <v>362</v>
      </c>
      <c r="C629" s="196" t="s">
        <v>1085</v>
      </c>
      <c r="D629" s="644" t="s">
        <v>844</v>
      </c>
      <c r="E629" s="699" t="s">
        <v>844</v>
      </c>
      <c r="F629" s="703" t="s">
        <v>844</v>
      </c>
      <c r="G629" s="604" t="s">
        <v>844</v>
      </c>
      <c r="H629" s="604" t="s">
        <v>844</v>
      </c>
    </row>
    <row r="630" spans="1:8" s="186" customFormat="1" ht="16.5" thickBot="1" x14ac:dyDescent="0.3">
      <c r="A630" s="657"/>
      <c r="B630" s="592"/>
      <c r="C630" s="197" t="s">
        <v>1086</v>
      </c>
      <c r="D630" s="645"/>
      <c r="E630" s="700"/>
      <c r="F630" s="696"/>
      <c r="G630" s="605"/>
      <c r="H630" s="605"/>
    </row>
    <row r="631" spans="1:8" s="186" customFormat="1" ht="32.25" thickBot="1" x14ac:dyDescent="0.3">
      <c r="A631" s="200" t="s">
        <v>379</v>
      </c>
      <c r="B631" s="199" t="s">
        <v>380</v>
      </c>
      <c r="C631" s="200" t="s">
        <v>242</v>
      </c>
      <c r="D631" s="321" t="s">
        <v>565</v>
      </c>
      <c r="E631" s="321" t="s">
        <v>565</v>
      </c>
      <c r="F631" s="231" t="s">
        <v>565</v>
      </c>
      <c r="G631" s="200" t="s">
        <v>565</v>
      </c>
      <c r="H631" s="200" t="s">
        <v>844</v>
      </c>
    </row>
    <row r="632" spans="1:8" s="186" customFormat="1" x14ac:dyDescent="0.25">
      <c r="A632" s="589" t="s">
        <v>1095</v>
      </c>
      <c r="B632" s="591" t="s">
        <v>382</v>
      </c>
      <c r="C632" s="196" t="s">
        <v>1082</v>
      </c>
      <c r="D632" s="597">
        <f t="shared" ref="D632:E632" si="377">D634</f>
        <v>158.250001</v>
      </c>
      <c r="E632" s="597">
        <f t="shared" si="377"/>
        <v>158.18684400000001</v>
      </c>
      <c r="F632" s="597">
        <f>E632-D632</f>
        <v>-6.3156999999989694E-2</v>
      </c>
      <c r="G632" s="701">
        <f>E632/D632</f>
        <v>0.99960090363601328</v>
      </c>
      <c r="H632" s="604" t="s">
        <v>844</v>
      </c>
    </row>
    <row r="633" spans="1:8" s="186" customFormat="1" ht="16.5" thickBot="1" x14ac:dyDescent="0.3">
      <c r="A633" s="590"/>
      <c r="B633" s="592"/>
      <c r="C633" s="197" t="s">
        <v>1083</v>
      </c>
      <c r="D633" s="598"/>
      <c r="E633" s="598"/>
      <c r="F633" s="598"/>
      <c r="G633" s="702"/>
      <c r="H633" s="605"/>
    </row>
    <row r="634" spans="1:8" s="186" customFormat="1" x14ac:dyDescent="0.25">
      <c r="A634" s="656" t="s">
        <v>1096</v>
      </c>
      <c r="B634" s="591" t="s">
        <v>384</v>
      </c>
      <c r="C634" s="196" t="s">
        <v>1097</v>
      </c>
      <c r="D634" s="597">
        <f t="shared" ref="D634:E634" si="378">D636+D637</f>
        <v>158.250001</v>
      </c>
      <c r="E634" s="597">
        <f t="shared" si="378"/>
        <v>158.18684400000001</v>
      </c>
      <c r="F634" s="597">
        <f>E634-D634</f>
        <v>-6.3156999999989694E-2</v>
      </c>
      <c r="G634" s="701">
        <f>E634/D634</f>
        <v>0.99960090363601328</v>
      </c>
      <c r="H634" s="604" t="s">
        <v>844</v>
      </c>
    </row>
    <row r="635" spans="1:8" s="186" customFormat="1" ht="16.5" thickBot="1" x14ac:dyDescent="0.3">
      <c r="A635" s="657"/>
      <c r="B635" s="592"/>
      <c r="C635" s="197" t="s">
        <v>1083</v>
      </c>
      <c r="D635" s="598"/>
      <c r="E635" s="598"/>
      <c r="F635" s="598"/>
      <c r="G635" s="702"/>
      <c r="H635" s="605"/>
    </row>
    <row r="636" spans="1:8" s="186" customFormat="1" ht="32.25" thickBot="1" x14ac:dyDescent="0.3">
      <c r="A636" s="200" t="s">
        <v>385</v>
      </c>
      <c r="B636" s="199" t="s">
        <v>386</v>
      </c>
      <c r="C636" s="200" t="s">
        <v>356</v>
      </c>
      <c r="D636" s="271">
        <v>15.311610999999999</v>
      </c>
      <c r="E636" s="269">
        <v>15.413844000000001</v>
      </c>
      <c r="F636" s="240">
        <f>E636-D636</f>
        <v>0.10223300000000179</v>
      </c>
      <c r="G636" s="275">
        <f>E636/D636</f>
        <v>1.00667682845391</v>
      </c>
      <c r="H636" s="200" t="s">
        <v>844</v>
      </c>
    </row>
    <row r="637" spans="1:8" s="186" customFormat="1" x14ac:dyDescent="0.25">
      <c r="A637" s="604" t="s">
        <v>387</v>
      </c>
      <c r="B637" s="591" t="s">
        <v>388</v>
      </c>
      <c r="C637" s="196" t="s">
        <v>1082</v>
      </c>
      <c r="D637" s="597">
        <v>142.93839</v>
      </c>
      <c r="E637" s="599">
        <v>142.773</v>
      </c>
      <c r="F637" s="597">
        <f>E637-D637</f>
        <v>-0.16539000000000215</v>
      </c>
      <c r="G637" s="701">
        <f>E637/D637</f>
        <v>0.99884292806152353</v>
      </c>
      <c r="H637" s="604" t="s">
        <v>844</v>
      </c>
    </row>
    <row r="638" spans="1:8" s="186" customFormat="1" ht="16.5" thickBot="1" x14ac:dyDescent="0.3">
      <c r="A638" s="605"/>
      <c r="B638" s="592"/>
      <c r="C638" s="197" t="s">
        <v>1083</v>
      </c>
      <c r="D638" s="598"/>
      <c r="E638" s="598"/>
      <c r="F638" s="598"/>
      <c r="G638" s="702"/>
      <c r="H638" s="605"/>
    </row>
    <row r="639" spans="1:8" s="186" customFormat="1" x14ac:dyDescent="0.25">
      <c r="A639" s="589" t="s">
        <v>1098</v>
      </c>
      <c r="B639" s="591" t="s">
        <v>390</v>
      </c>
      <c r="C639" s="196" t="s">
        <v>1082</v>
      </c>
      <c r="D639" s="604">
        <v>20.161000000000001</v>
      </c>
      <c r="E639" s="597">
        <v>11.975</v>
      </c>
      <c r="F639" s="597">
        <f t="shared" ref="F639" si="379">E639-D639</f>
        <v>-8.1860000000000017</v>
      </c>
      <c r="G639" s="701">
        <f t="shared" ref="G639" si="380">E639/D639</f>
        <v>0.59396855314716523</v>
      </c>
      <c r="H639" s="604" t="s">
        <v>844</v>
      </c>
    </row>
    <row r="640" spans="1:8" s="186" customFormat="1" ht="16.5" thickBot="1" x14ac:dyDescent="0.3">
      <c r="A640" s="590"/>
      <c r="B640" s="592"/>
      <c r="C640" s="197" t="s">
        <v>1083</v>
      </c>
      <c r="D640" s="605"/>
      <c r="E640" s="598"/>
      <c r="F640" s="598"/>
      <c r="G640" s="702"/>
      <c r="H640" s="605"/>
    </row>
    <row r="641" spans="1:8" s="186" customFormat="1" ht="31.5" x14ac:dyDescent="0.25">
      <c r="A641" s="589" t="s">
        <v>1099</v>
      </c>
      <c r="B641" s="202" t="s">
        <v>1100</v>
      </c>
      <c r="C641" s="604" t="s">
        <v>346</v>
      </c>
      <c r="D641" s="604">
        <f t="shared" ref="D641:E641" si="381">D643</f>
        <v>24.867000000000001</v>
      </c>
      <c r="E641" s="604">
        <f t="shared" si="381"/>
        <v>24.867000000000001</v>
      </c>
      <c r="F641" s="597">
        <f t="shared" ref="F641" si="382">E641-D641</f>
        <v>0</v>
      </c>
      <c r="G641" s="701">
        <f t="shared" ref="G641" si="383">E641/D641</f>
        <v>1</v>
      </c>
      <c r="H641" s="604" t="s">
        <v>844</v>
      </c>
    </row>
    <row r="642" spans="1:8" s="186" customFormat="1" ht="16.5" thickBot="1" x14ac:dyDescent="0.3">
      <c r="A642" s="590"/>
      <c r="B642" s="203" t="s">
        <v>1101</v>
      </c>
      <c r="C642" s="605"/>
      <c r="D642" s="605"/>
      <c r="E642" s="605"/>
      <c r="F642" s="598"/>
      <c r="G642" s="702"/>
      <c r="H642" s="605"/>
    </row>
    <row r="643" spans="1:8" s="186" customFormat="1" ht="63.75" thickBot="1" x14ac:dyDescent="0.3">
      <c r="A643" s="204" t="s">
        <v>1102</v>
      </c>
      <c r="B643" s="199" t="s">
        <v>394</v>
      </c>
      <c r="C643" s="200" t="s">
        <v>346</v>
      </c>
      <c r="D643" s="321">
        <f t="shared" ref="D643:E643" si="384">D644+D645</f>
        <v>24.867000000000001</v>
      </c>
      <c r="E643" s="321">
        <f t="shared" si="384"/>
        <v>24.867000000000001</v>
      </c>
      <c r="F643" s="240">
        <f>E643-D643</f>
        <v>0</v>
      </c>
      <c r="G643" s="275">
        <f>E643/D643</f>
        <v>1</v>
      </c>
      <c r="H643" s="200" t="s">
        <v>844</v>
      </c>
    </row>
    <row r="644" spans="1:8" s="186" customFormat="1" ht="32.25" thickBot="1" x14ac:dyDescent="0.3">
      <c r="A644" s="200" t="s">
        <v>395</v>
      </c>
      <c r="B644" s="199" t="s">
        <v>386</v>
      </c>
      <c r="C644" s="200" t="s">
        <v>346</v>
      </c>
      <c r="D644" s="321">
        <v>2.222</v>
      </c>
      <c r="E644" s="334">
        <v>2.222</v>
      </c>
      <c r="F644" s="240">
        <f t="shared" ref="F644:F645" si="385">E644-D644</f>
        <v>0</v>
      </c>
      <c r="G644" s="275">
        <f t="shared" ref="G644:G645" si="386">E644/D644</f>
        <v>1</v>
      </c>
      <c r="H644" s="200" t="s">
        <v>844</v>
      </c>
    </row>
    <row r="645" spans="1:8" s="186" customFormat="1" ht="48" thickBot="1" x14ac:dyDescent="0.3">
      <c r="A645" s="200" t="s">
        <v>396</v>
      </c>
      <c r="B645" s="199" t="s">
        <v>388</v>
      </c>
      <c r="C645" s="200" t="s">
        <v>346</v>
      </c>
      <c r="D645" s="321">
        <v>22.645</v>
      </c>
      <c r="E645" s="334">
        <v>22.645</v>
      </c>
      <c r="F645" s="240">
        <f t="shared" si="385"/>
        <v>0</v>
      </c>
      <c r="G645" s="275">
        <f t="shared" si="386"/>
        <v>1</v>
      </c>
      <c r="H645" s="200" t="s">
        <v>844</v>
      </c>
    </row>
    <row r="646" spans="1:8" s="186" customFormat="1" ht="48" thickBot="1" x14ac:dyDescent="0.3">
      <c r="A646" s="198" t="s">
        <v>1103</v>
      </c>
      <c r="B646" s="199" t="s">
        <v>398</v>
      </c>
      <c r="C646" s="200" t="s">
        <v>399</v>
      </c>
      <c r="D646" s="321">
        <v>2949.05</v>
      </c>
      <c r="E646" s="333">
        <v>2949.05</v>
      </c>
      <c r="F646" s="240">
        <f>E646-D646</f>
        <v>0</v>
      </c>
      <c r="G646" s="275">
        <f>E646/D646</f>
        <v>1</v>
      </c>
      <c r="H646" s="200" t="s">
        <v>844</v>
      </c>
    </row>
    <row r="647" spans="1:8" s="186" customFormat="1" ht="47.25" x14ac:dyDescent="0.25">
      <c r="A647" s="589" t="s">
        <v>1104</v>
      </c>
      <c r="B647" s="202" t="s">
        <v>1105</v>
      </c>
      <c r="C647" s="196" t="s">
        <v>884</v>
      </c>
      <c r="D647" s="634">
        <f>D41-D108-D110-D96</f>
        <v>137.148368</v>
      </c>
      <c r="E647" s="634">
        <f>E41-E108-E110-E96</f>
        <v>152.03822110999999</v>
      </c>
      <c r="F647" s="597">
        <f t="shared" ref="F647" si="387">E647-D647</f>
        <v>14.88985310999999</v>
      </c>
      <c r="G647" s="701">
        <f t="shared" ref="G647" si="388">E647/D647</f>
        <v>1.1085674829903918</v>
      </c>
      <c r="H647" s="604" t="s">
        <v>844</v>
      </c>
    </row>
    <row r="648" spans="1:8" s="186" customFormat="1" ht="32.25" thickBot="1" x14ac:dyDescent="0.3">
      <c r="A648" s="590"/>
      <c r="B648" s="203" t="s">
        <v>1106</v>
      </c>
      <c r="C648" s="197" t="s">
        <v>885</v>
      </c>
      <c r="D648" s="635"/>
      <c r="E648" s="635"/>
      <c r="F648" s="598"/>
      <c r="G648" s="702"/>
      <c r="H648" s="605"/>
    </row>
    <row r="649" spans="1:8" s="186" customFormat="1" ht="32.25" thickBot="1" x14ac:dyDescent="0.3">
      <c r="A649" s="200" t="s">
        <v>401</v>
      </c>
      <c r="B649" s="199" t="s">
        <v>402</v>
      </c>
      <c r="C649" s="200" t="s">
        <v>242</v>
      </c>
      <c r="D649" s="200" t="s">
        <v>565</v>
      </c>
      <c r="E649" s="322" t="s">
        <v>565</v>
      </c>
      <c r="F649" s="200" t="s">
        <v>565</v>
      </c>
      <c r="G649" s="200" t="s">
        <v>565</v>
      </c>
      <c r="H649" s="200" t="s">
        <v>844</v>
      </c>
    </row>
    <row r="650" spans="1:8" s="186" customFormat="1" ht="32.25" thickBot="1" x14ac:dyDescent="0.3">
      <c r="A650" s="198" t="s">
        <v>1107</v>
      </c>
      <c r="B650" s="199" t="s">
        <v>404</v>
      </c>
      <c r="C650" s="200" t="s">
        <v>356</v>
      </c>
      <c r="D650" s="321" t="s">
        <v>844</v>
      </c>
      <c r="E650" s="246" t="s">
        <v>844</v>
      </c>
      <c r="F650" s="231" t="s">
        <v>844</v>
      </c>
      <c r="G650" s="200" t="s">
        <v>844</v>
      </c>
      <c r="H650" s="200" t="s">
        <v>844</v>
      </c>
    </row>
    <row r="651" spans="1:8" s="186" customFormat="1" ht="32.25" thickBot="1" x14ac:dyDescent="0.3">
      <c r="A651" s="198" t="s">
        <v>1108</v>
      </c>
      <c r="B651" s="199" t="s">
        <v>406</v>
      </c>
      <c r="C651" s="200" t="s">
        <v>349</v>
      </c>
      <c r="D651" s="200" t="s">
        <v>844</v>
      </c>
      <c r="E651" s="233" t="s">
        <v>844</v>
      </c>
      <c r="F651" s="200" t="s">
        <v>844</v>
      </c>
      <c r="G651" s="200" t="s">
        <v>844</v>
      </c>
      <c r="H651" s="200" t="s">
        <v>844</v>
      </c>
    </row>
    <row r="652" spans="1:8" s="186" customFormat="1" x14ac:dyDescent="0.25">
      <c r="A652" s="589" t="s">
        <v>1109</v>
      </c>
      <c r="B652" s="591" t="s">
        <v>408</v>
      </c>
      <c r="C652" s="196" t="s">
        <v>884</v>
      </c>
      <c r="D652" s="604" t="s">
        <v>844</v>
      </c>
      <c r="E652" s="232" t="s">
        <v>844</v>
      </c>
      <c r="F652" s="604" t="s">
        <v>844</v>
      </c>
      <c r="G652" s="604" t="s">
        <v>844</v>
      </c>
      <c r="H652" s="604" t="s">
        <v>844</v>
      </c>
    </row>
    <row r="653" spans="1:8" s="186" customFormat="1" ht="16.5" thickBot="1" x14ac:dyDescent="0.3">
      <c r="A653" s="590"/>
      <c r="B653" s="592"/>
      <c r="C653" s="197" t="s">
        <v>885</v>
      </c>
      <c r="D653" s="605"/>
      <c r="E653" s="247" t="s">
        <v>844</v>
      </c>
      <c r="F653" s="605"/>
      <c r="G653" s="605"/>
      <c r="H653" s="605"/>
    </row>
    <row r="654" spans="1:8" s="186" customFormat="1" x14ac:dyDescent="0.25">
      <c r="A654" s="589" t="s">
        <v>1110</v>
      </c>
      <c r="B654" s="591" t="s">
        <v>410</v>
      </c>
      <c r="C654" s="196" t="s">
        <v>884</v>
      </c>
      <c r="D654" s="644" t="s">
        <v>844</v>
      </c>
      <c r="E654" s="642" t="s">
        <v>844</v>
      </c>
      <c r="F654" s="703" t="s">
        <v>844</v>
      </c>
      <c r="G654" s="604" t="s">
        <v>844</v>
      </c>
      <c r="H654" s="604" t="s">
        <v>844</v>
      </c>
    </row>
    <row r="655" spans="1:8" s="186" customFormat="1" ht="16.5" thickBot="1" x14ac:dyDescent="0.3">
      <c r="A655" s="590"/>
      <c r="B655" s="592"/>
      <c r="C655" s="197" t="s">
        <v>885</v>
      </c>
      <c r="D655" s="645"/>
      <c r="E655" s="643"/>
      <c r="F655" s="696"/>
      <c r="G655" s="605"/>
      <c r="H655" s="605"/>
    </row>
    <row r="656" spans="1:8" s="186" customFormat="1" ht="31.5" x14ac:dyDescent="0.25">
      <c r="A656" s="604" t="s">
        <v>411</v>
      </c>
      <c r="B656" s="202" t="s">
        <v>1111</v>
      </c>
      <c r="C656" s="604" t="s">
        <v>242</v>
      </c>
      <c r="D656" s="644" t="s">
        <v>565</v>
      </c>
      <c r="E656" s="644" t="s">
        <v>565</v>
      </c>
      <c r="F656" s="703" t="s">
        <v>565</v>
      </c>
      <c r="G656" s="604" t="s">
        <v>565</v>
      </c>
      <c r="H656" s="604" t="s">
        <v>844</v>
      </c>
    </row>
    <row r="657" spans="1:8" s="186" customFormat="1" ht="16.5" thickBot="1" x14ac:dyDescent="0.3">
      <c r="A657" s="605"/>
      <c r="B657" s="203" t="s">
        <v>1112</v>
      </c>
      <c r="C657" s="605"/>
      <c r="D657" s="645"/>
      <c r="E657" s="645"/>
      <c r="F657" s="696"/>
      <c r="G657" s="605"/>
      <c r="H657" s="605"/>
    </row>
    <row r="658" spans="1:8" s="186" customFormat="1" ht="48" thickBot="1" x14ac:dyDescent="0.3">
      <c r="A658" s="198" t="s">
        <v>1113</v>
      </c>
      <c r="B658" s="199" t="s">
        <v>414</v>
      </c>
      <c r="C658" s="200" t="s">
        <v>346</v>
      </c>
      <c r="D658" s="200" t="s">
        <v>844</v>
      </c>
      <c r="E658" s="200" t="s">
        <v>844</v>
      </c>
      <c r="F658" s="200" t="s">
        <v>844</v>
      </c>
      <c r="G658" s="200" t="s">
        <v>844</v>
      </c>
      <c r="H658" s="200" t="s">
        <v>844</v>
      </c>
    </row>
    <row r="659" spans="1:8" s="186" customFormat="1" ht="111" thickBot="1" x14ac:dyDescent="0.3">
      <c r="A659" s="204"/>
      <c r="B659" s="199" t="s">
        <v>416</v>
      </c>
      <c r="C659" s="200" t="s">
        <v>346</v>
      </c>
      <c r="D659" s="321" t="s">
        <v>844</v>
      </c>
      <c r="E659" s="321" t="s">
        <v>844</v>
      </c>
      <c r="F659" s="223" t="s">
        <v>844</v>
      </c>
      <c r="G659" s="223" t="s">
        <v>844</v>
      </c>
      <c r="H659" s="200" t="s">
        <v>844</v>
      </c>
    </row>
    <row r="660" spans="1:8" s="186" customFormat="1" ht="111" thickBot="1" x14ac:dyDescent="0.3">
      <c r="A660" s="204"/>
      <c r="B660" s="199" t="s">
        <v>418</v>
      </c>
      <c r="C660" s="200" t="s">
        <v>346</v>
      </c>
      <c r="D660" s="200" t="s">
        <v>844</v>
      </c>
      <c r="E660" s="200" t="s">
        <v>844</v>
      </c>
      <c r="F660" s="200" t="s">
        <v>844</v>
      </c>
      <c r="G660" s="200" t="s">
        <v>844</v>
      </c>
      <c r="H660" s="200" t="s">
        <v>844</v>
      </c>
    </row>
    <row r="661" spans="1:8" s="186" customFormat="1" ht="63.75" thickBot="1" x14ac:dyDescent="0.3">
      <c r="A661" s="204"/>
      <c r="B661" s="199" t="s">
        <v>420</v>
      </c>
      <c r="C661" s="200" t="s">
        <v>346</v>
      </c>
      <c r="D661" s="200" t="s">
        <v>844</v>
      </c>
      <c r="E661" s="200" t="s">
        <v>844</v>
      </c>
      <c r="F661" s="200" t="s">
        <v>844</v>
      </c>
      <c r="G661" s="200" t="s">
        <v>844</v>
      </c>
      <c r="H661" s="200" t="s">
        <v>844</v>
      </c>
    </row>
    <row r="662" spans="1:8" s="186" customFormat="1" x14ac:dyDescent="0.25">
      <c r="A662" s="589" t="s">
        <v>1113</v>
      </c>
      <c r="B662" s="591" t="s">
        <v>422</v>
      </c>
      <c r="C662" s="196" t="s">
        <v>1082</v>
      </c>
      <c r="D662" s="604" t="s">
        <v>844</v>
      </c>
      <c r="E662" s="604" t="s">
        <v>844</v>
      </c>
      <c r="F662" s="604" t="s">
        <v>844</v>
      </c>
      <c r="G662" s="604" t="s">
        <v>844</v>
      </c>
      <c r="H662" s="604" t="s">
        <v>844</v>
      </c>
    </row>
    <row r="663" spans="1:8" s="186" customFormat="1" ht="16.5" thickBot="1" x14ac:dyDescent="0.3">
      <c r="A663" s="590"/>
      <c r="B663" s="592"/>
      <c r="C663" s="197" t="s">
        <v>1083</v>
      </c>
      <c r="D663" s="605"/>
      <c r="E663" s="605"/>
      <c r="F663" s="605"/>
      <c r="G663" s="605"/>
      <c r="H663" s="605"/>
    </row>
    <row r="664" spans="1:8" s="186" customFormat="1" x14ac:dyDescent="0.25">
      <c r="A664" s="656"/>
      <c r="B664" s="591" t="s">
        <v>424</v>
      </c>
      <c r="C664" s="196" t="s">
        <v>1082</v>
      </c>
      <c r="D664" s="644" t="s">
        <v>844</v>
      </c>
      <c r="E664" s="644" t="s">
        <v>844</v>
      </c>
      <c r="F664" s="644" t="s">
        <v>844</v>
      </c>
      <c r="G664" s="644" t="s">
        <v>844</v>
      </c>
      <c r="H664" s="604" t="s">
        <v>844</v>
      </c>
    </row>
    <row r="665" spans="1:8" s="186" customFormat="1" ht="16.5" thickBot="1" x14ac:dyDescent="0.3">
      <c r="A665" s="657"/>
      <c r="B665" s="592"/>
      <c r="C665" s="197" t="s">
        <v>1083</v>
      </c>
      <c r="D665" s="645"/>
      <c r="E665" s="645"/>
      <c r="F665" s="645"/>
      <c r="G665" s="645"/>
      <c r="H665" s="605"/>
    </row>
    <row r="666" spans="1:8" s="186" customFormat="1" x14ac:dyDescent="0.25">
      <c r="A666" s="656"/>
      <c r="B666" s="591" t="s">
        <v>426</v>
      </c>
      <c r="C666" s="196" t="s">
        <v>1082</v>
      </c>
      <c r="D666" s="604" t="s">
        <v>844</v>
      </c>
      <c r="E666" s="604" t="s">
        <v>844</v>
      </c>
      <c r="F666" s="604" t="s">
        <v>844</v>
      </c>
      <c r="G666" s="604" t="s">
        <v>844</v>
      </c>
      <c r="H666" s="604" t="s">
        <v>844</v>
      </c>
    </row>
    <row r="667" spans="1:8" s="186" customFormat="1" ht="16.5" thickBot="1" x14ac:dyDescent="0.3">
      <c r="A667" s="657"/>
      <c r="B667" s="592"/>
      <c r="C667" s="197" t="s">
        <v>1083</v>
      </c>
      <c r="D667" s="605"/>
      <c r="E667" s="605"/>
      <c r="F667" s="605"/>
      <c r="G667" s="605"/>
      <c r="H667" s="605"/>
    </row>
    <row r="668" spans="1:8" s="186" customFormat="1" x14ac:dyDescent="0.25">
      <c r="A668" s="589" t="s">
        <v>1114</v>
      </c>
      <c r="B668" s="591" t="s">
        <v>428</v>
      </c>
      <c r="C668" s="196" t="s">
        <v>884</v>
      </c>
      <c r="D668" s="604" t="s">
        <v>844</v>
      </c>
      <c r="E668" s="604" t="s">
        <v>844</v>
      </c>
      <c r="F668" s="604" t="s">
        <v>844</v>
      </c>
      <c r="G668" s="604" t="s">
        <v>844</v>
      </c>
      <c r="H668" s="604" t="s">
        <v>844</v>
      </c>
    </row>
    <row r="669" spans="1:8" s="186" customFormat="1" ht="16.5" thickBot="1" x14ac:dyDescent="0.3">
      <c r="A669" s="590"/>
      <c r="B669" s="592"/>
      <c r="C669" s="197" t="s">
        <v>885</v>
      </c>
      <c r="D669" s="605"/>
      <c r="E669" s="605"/>
      <c r="F669" s="605"/>
      <c r="G669" s="605"/>
      <c r="H669" s="605"/>
    </row>
    <row r="670" spans="1:8" s="186" customFormat="1" x14ac:dyDescent="0.25">
      <c r="A670" s="656"/>
      <c r="B670" s="591" t="s">
        <v>43</v>
      </c>
      <c r="C670" s="196" t="s">
        <v>884</v>
      </c>
      <c r="D670" s="604" t="s">
        <v>844</v>
      </c>
      <c r="E670" s="604" t="s">
        <v>844</v>
      </c>
      <c r="F670" s="604" t="s">
        <v>844</v>
      </c>
      <c r="G670" s="604" t="s">
        <v>844</v>
      </c>
      <c r="H670" s="604" t="s">
        <v>844</v>
      </c>
    </row>
    <row r="671" spans="1:8" s="186" customFormat="1" ht="16.5" thickBot="1" x14ac:dyDescent="0.3">
      <c r="A671" s="657"/>
      <c r="B671" s="592"/>
      <c r="C671" s="197" t="s">
        <v>885</v>
      </c>
      <c r="D671" s="605"/>
      <c r="E671" s="605"/>
      <c r="F671" s="605"/>
      <c r="G671" s="605"/>
      <c r="H671" s="605"/>
    </row>
    <row r="672" spans="1:8" s="186" customFormat="1" x14ac:dyDescent="0.25">
      <c r="A672" s="656"/>
      <c r="B672" s="591" t="s">
        <v>45</v>
      </c>
      <c r="C672" s="196" t="s">
        <v>884</v>
      </c>
      <c r="D672" s="604" t="s">
        <v>844</v>
      </c>
      <c r="E672" s="604" t="s">
        <v>844</v>
      </c>
      <c r="F672" s="604" t="s">
        <v>844</v>
      </c>
      <c r="G672" s="604" t="s">
        <v>844</v>
      </c>
      <c r="H672" s="604" t="s">
        <v>844</v>
      </c>
    </row>
    <row r="673" spans="1:8" s="186" customFormat="1" ht="16.5" thickBot="1" x14ac:dyDescent="0.3">
      <c r="A673" s="657"/>
      <c r="B673" s="592"/>
      <c r="C673" s="197" t="s">
        <v>885</v>
      </c>
      <c r="D673" s="605"/>
      <c r="E673" s="620"/>
      <c r="F673" s="605"/>
      <c r="G673" s="605"/>
      <c r="H673" s="605"/>
    </row>
    <row r="674" spans="1:8" s="186" customFormat="1" ht="32.25" thickBot="1" x14ac:dyDescent="0.3">
      <c r="A674" s="200" t="s">
        <v>431</v>
      </c>
      <c r="B674" s="199" t="s">
        <v>432</v>
      </c>
      <c r="C674" s="200" t="s">
        <v>1115</v>
      </c>
      <c r="D674" s="321" t="s">
        <v>844</v>
      </c>
      <c r="E674" s="242" t="s">
        <v>844</v>
      </c>
      <c r="F674" s="231" t="s">
        <v>844</v>
      </c>
      <c r="G674" s="200" t="s">
        <v>844</v>
      </c>
      <c r="H674" s="200" t="s">
        <v>844</v>
      </c>
    </row>
    <row r="675" spans="1:8" s="186" customFormat="1" ht="18" thickBot="1" x14ac:dyDescent="0.3">
      <c r="A675" s="195" t="s">
        <v>1116</v>
      </c>
      <c r="E675" s="325"/>
    </row>
    <row r="676" spans="1:8" s="190" customFormat="1" ht="46.5" customHeight="1" thickBot="1" x14ac:dyDescent="0.25">
      <c r="A676" s="715" t="s">
        <v>7</v>
      </c>
      <c r="B676" s="717" t="s">
        <v>8</v>
      </c>
      <c r="C676" s="718" t="s">
        <v>9</v>
      </c>
      <c r="D676" s="630" t="s">
        <v>867</v>
      </c>
      <c r="E676" s="631"/>
      <c r="F676" s="711" t="s">
        <v>540</v>
      </c>
      <c r="G676" s="712"/>
      <c r="H676" s="602" t="s">
        <v>541</v>
      </c>
    </row>
    <row r="677" spans="1:8" s="190" customFormat="1" ht="78" customHeight="1" thickBot="1" x14ac:dyDescent="0.25">
      <c r="A677" s="716"/>
      <c r="B677" s="655"/>
      <c r="C677" s="719"/>
      <c r="D677" s="250" t="s">
        <v>0</v>
      </c>
      <c r="E677" s="251" t="s">
        <v>1</v>
      </c>
      <c r="F677" s="252" t="s">
        <v>10</v>
      </c>
      <c r="G677" s="253" t="s">
        <v>11</v>
      </c>
      <c r="H677" s="603"/>
    </row>
    <row r="678" spans="1:8" s="190" customFormat="1" ht="16.5" thickBot="1" x14ac:dyDescent="0.25">
      <c r="A678" s="192">
        <v>1</v>
      </c>
      <c r="B678" s="193">
        <v>2</v>
      </c>
      <c r="C678" s="194">
        <v>3</v>
      </c>
      <c r="D678" s="248">
        <v>14</v>
      </c>
      <c r="E678" s="249"/>
      <c r="F678" s="225">
        <v>15</v>
      </c>
      <c r="G678" s="225">
        <v>16</v>
      </c>
      <c r="H678" s="225"/>
    </row>
    <row r="679" spans="1:8" s="190" customFormat="1" ht="30.75" customHeight="1" x14ac:dyDescent="0.2">
      <c r="A679" s="713" t="s">
        <v>1117</v>
      </c>
      <c r="B679" s="714"/>
      <c r="C679" s="237" t="s">
        <v>902</v>
      </c>
      <c r="D679" s="206">
        <f t="shared" ref="D679:E679" si="389">D680+D725</f>
        <v>23.05293</v>
      </c>
      <c r="E679" s="206">
        <f t="shared" si="389"/>
        <v>23.970375000000001</v>
      </c>
      <c r="F679" s="206">
        <f>E679-D679</f>
        <v>0.91744500000000073</v>
      </c>
      <c r="G679" s="279">
        <f>E679/D679</f>
        <v>1.0397973272811742</v>
      </c>
      <c r="H679" s="206" t="s">
        <v>844</v>
      </c>
    </row>
    <row r="680" spans="1:8" s="190" customFormat="1" ht="12.75" x14ac:dyDescent="0.2">
      <c r="A680" s="207" t="s">
        <v>17</v>
      </c>
      <c r="B680" s="208" t="s">
        <v>1118</v>
      </c>
      <c r="C680" s="237" t="s">
        <v>902</v>
      </c>
      <c r="D680" s="209">
        <f t="shared" ref="D680:E680" si="390">D681+D699+D721+D722</f>
        <v>23.05293</v>
      </c>
      <c r="E680" s="209">
        <f t="shared" si="390"/>
        <v>23.970375000000001</v>
      </c>
      <c r="F680" s="206">
        <f t="shared" ref="F680:F737" si="391">E680-D680</f>
        <v>0.91744500000000073</v>
      </c>
      <c r="G680" s="279">
        <f t="shared" ref="G680:G702" si="392">E680/D680</f>
        <v>1.0397973272811742</v>
      </c>
      <c r="H680" s="206" t="s">
        <v>844</v>
      </c>
    </row>
    <row r="681" spans="1:8" s="190" customFormat="1" ht="25.5" outlineLevel="1" x14ac:dyDescent="0.2">
      <c r="A681" s="207" t="s">
        <v>20</v>
      </c>
      <c r="B681" s="210" t="s">
        <v>437</v>
      </c>
      <c r="C681" s="237" t="s">
        <v>902</v>
      </c>
      <c r="D681" s="209">
        <f t="shared" ref="D681:E681" si="393">D682+D692+D693+D698</f>
        <v>12.060230000000001</v>
      </c>
      <c r="E681" s="209">
        <f t="shared" si="393"/>
        <v>12.975175</v>
      </c>
      <c r="F681" s="206">
        <f t="shared" si="391"/>
        <v>0.91494499999999945</v>
      </c>
      <c r="G681" s="279">
        <f t="shared" si="392"/>
        <v>1.0758646393974243</v>
      </c>
      <c r="H681" s="206" t="s">
        <v>844</v>
      </c>
    </row>
    <row r="682" spans="1:8" s="190" customFormat="1" ht="25.5" outlineLevel="2" x14ac:dyDescent="0.2">
      <c r="A682" s="207" t="s">
        <v>22</v>
      </c>
      <c r="B682" s="211" t="s">
        <v>1119</v>
      </c>
      <c r="C682" s="237" t="s">
        <v>902</v>
      </c>
      <c r="D682" s="209">
        <f t="shared" ref="D682:E682" si="394">SUM(D683:D689)</f>
        <v>12.060230000000001</v>
      </c>
      <c r="E682" s="209">
        <f t="shared" si="394"/>
        <v>12.975175</v>
      </c>
      <c r="F682" s="206">
        <f t="shared" si="391"/>
        <v>0.91494499999999945</v>
      </c>
      <c r="G682" s="279">
        <f t="shared" si="392"/>
        <v>1.0758646393974243</v>
      </c>
      <c r="H682" s="206" t="s">
        <v>844</v>
      </c>
    </row>
    <row r="683" spans="1:8" s="190" customFormat="1" ht="25.5" outlineLevel="3" x14ac:dyDescent="0.2">
      <c r="A683" s="207" t="s">
        <v>439</v>
      </c>
      <c r="B683" s="212" t="s">
        <v>1120</v>
      </c>
      <c r="C683" s="237" t="s">
        <v>902</v>
      </c>
      <c r="D683" s="209">
        <v>0</v>
      </c>
      <c r="E683" s="209">
        <v>1</v>
      </c>
      <c r="F683" s="206">
        <f t="shared" si="391"/>
        <v>1</v>
      </c>
      <c r="G683" s="279">
        <v>0</v>
      </c>
      <c r="H683" s="206" t="s">
        <v>844</v>
      </c>
    </row>
    <row r="684" spans="1:8" s="190" customFormat="1" ht="12.75" outlineLevel="3" x14ac:dyDescent="0.2">
      <c r="A684" s="207" t="s">
        <v>444</v>
      </c>
      <c r="B684" s="212" t="s">
        <v>1121</v>
      </c>
      <c r="C684" s="237" t="s">
        <v>902</v>
      </c>
      <c r="D684" s="209">
        <f>Ф11!G25/1.2</f>
        <v>12.060230000000001</v>
      </c>
      <c r="E684" s="209">
        <f>Ф11!L25/1.2</f>
        <v>11.975175</v>
      </c>
      <c r="F684" s="206">
        <f t="shared" si="391"/>
        <v>-8.5055000000000547E-2</v>
      </c>
      <c r="G684" s="279">
        <f t="shared" si="392"/>
        <v>0.99294748110110664</v>
      </c>
      <c r="H684" s="206" t="s">
        <v>844</v>
      </c>
    </row>
    <row r="685" spans="1:8" s="190" customFormat="1" ht="25.5" outlineLevel="3" x14ac:dyDescent="0.2">
      <c r="A685" s="207" t="s">
        <v>446</v>
      </c>
      <c r="B685" s="212" t="s">
        <v>1122</v>
      </c>
      <c r="C685" s="237" t="s">
        <v>902</v>
      </c>
      <c r="D685" s="209">
        <v>0</v>
      </c>
      <c r="E685" s="209">
        <v>0</v>
      </c>
      <c r="F685" s="206">
        <f t="shared" si="391"/>
        <v>0</v>
      </c>
      <c r="G685" s="279">
        <v>0</v>
      </c>
      <c r="H685" s="206" t="s">
        <v>844</v>
      </c>
    </row>
    <row r="686" spans="1:8" s="190" customFormat="1" ht="25.5" outlineLevel="3" x14ac:dyDescent="0.2">
      <c r="A686" s="207" t="s">
        <v>448</v>
      </c>
      <c r="B686" s="212" t="s">
        <v>1123</v>
      </c>
      <c r="C686" s="237" t="s">
        <v>902</v>
      </c>
      <c r="D686" s="209">
        <v>0</v>
      </c>
      <c r="E686" s="209">
        <v>0</v>
      </c>
      <c r="F686" s="206">
        <f t="shared" si="391"/>
        <v>0</v>
      </c>
      <c r="G686" s="279">
        <v>0</v>
      </c>
      <c r="H686" s="206" t="s">
        <v>844</v>
      </c>
    </row>
    <row r="687" spans="1:8" s="190" customFormat="1" ht="12.75" outlineLevel="3" x14ac:dyDescent="0.2">
      <c r="A687" s="207" t="s">
        <v>450</v>
      </c>
      <c r="B687" s="212" t="s">
        <v>1124</v>
      </c>
      <c r="C687" s="237" t="s">
        <v>902</v>
      </c>
      <c r="D687" s="209">
        <v>0</v>
      </c>
      <c r="E687" s="209">
        <v>0</v>
      </c>
      <c r="F687" s="206">
        <f t="shared" si="391"/>
        <v>0</v>
      </c>
      <c r="G687" s="279">
        <v>0</v>
      </c>
      <c r="H687" s="206" t="s">
        <v>844</v>
      </c>
    </row>
    <row r="688" spans="1:8" s="190" customFormat="1" ht="25.5" outlineLevel="3" x14ac:dyDescent="0.2">
      <c r="A688" s="207" t="s">
        <v>459</v>
      </c>
      <c r="B688" s="212" t="s">
        <v>1125</v>
      </c>
      <c r="C688" s="237" t="s">
        <v>902</v>
      </c>
      <c r="D688" s="209">
        <v>0</v>
      </c>
      <c r="E688" s="209">
        <v>0</v>
      </c>
      <c r="F688" s="206">
        <f t="shared" si="391"/>
        <v>0</v>
      </c>
      <c r="G688" s="279">
        <v>0</v>
      </c>
      <c r="H688" s="206" t="s">
        <v>844</v>
      </c>
    </row>
    <row r="689" spans="1:8" s="190" customFormat="1" ht="28.5" customHeight="1" outlineLevel="3" x14ac:dyDescent="0.2">
      <c r="A689" s="207" t="s">
        <v>461</v>
      </c>
      <c r="B689" s="212" t="s">
        <v>1126</v>
      </c>
      <c r="C689" s="237" t="s">
        <v>902</v>
      </c>
      <c r="D689" s="209">
        <v>0</v>
      </c>
      <c r="E689" s="209">
        <v>0</v>
      </c>
      <c r="F689" s="206">
        <f t="shared" si="391"/>
        <v>0</v>
      </c>
      <c r="G689" s="279">
        <v>0</v>
      </c>
      <c r="H689" s="206" t="s">
        <v>844</v>
      </c>
    </row>
    <row r="690" spans="1:8" s="190" customFormat="1" ht="18" customHeight="1" outlineLevel="4" x14ac:dyDescent="0.2">
      <c r="A690" s="207" t="s">
        <v>1127</v>
      </c>
      <c r="B690" s="213" t="s">
        <v>1128</v>
      </c>
      <c r="C690" s="237" t="s">
        <v>902</v>
      </c>
      <c r="D690" s="209">
        <v>0</v>
      </c>
      <c r="E690" s="209">
        <v>0</v>
      </c>
      <c r="F690" s="206">
        <f t="shared" si="391"/>
        <v>0</v>
      </c>
      <c r="G690" s="279">
        <v>0</v>
      </c>
      <c r="H690" s="206" t="s">
        <v>844</v>
      </c>
    </row>
    <row r="691" spans="1:8" s="190" customFormat="1" ht="18" customHeight="1" outlineLevel="4" x14ac:dyDescent="0.2">
      <c r="A691" s="207" t="s">
        <v>1129</v>
      </c>
      <c r="B691" s="213" t="s">
        <v>45</v>
      </c>
      <c r="C691" s="237" t="s">
        <v>902</v>
      </c>
      <c r="D691" s="209">
        <v>0</v>
      </c>
      <c r="E691" s="209">
        <v>0</v>
      </c>
      <c r="F691" s="206">
        <f t="shared" si="391"/>
        <v>0</v>
      </c>
      <c r="G691" s="279">
        <v>0</v>
      </c>
      <c r="H691" s="206" t="s">
        <v>844</v>
      </c>
    </row>
    <row r="692" spans="1:8" s="190" customFormat="1" ht="12.75" outlineLevel="2" x14ac:dyDescent="0.2">
      <c r="A692" s="207" t="s">
        <v>24</v>
      </c>
      <c r="B692" s="211" t="s">
        <v>1130</v>
      </c>
      <c r="C692" s="237" t="s">
        <v>902</v>
      </c>
      <c r="D692" s="209">
        <v>0</v>
      </c>
      <c r="E692" s="209">
        <v>0</v>
      </c>
      <c r="F692" s="206">
        <f t="shared" si="391"/>
        <v>0</v>
      </c>
      <c r="G692" s="279">
        <v>0</v>
      </c>
      <c r="H692" s="206" t="s">
        <v>844</v>
      </c>
    </row>
    <row r="693" spans="1:8" s="190" customFormat="1" ht="25.5" outlineLevel="2" x14ac:dyDescent="0.2">
      <c r="A693" s="207" t="s">
        <v>26</v>
      </c>
      <c r="B693" s="211" t="s">
        <v>451</v>
      </c>
      <c r="C693" s="237" t="s">
        <v>902</v>
      </c>
      <c r="D693" s="209">
        <v>0</v>
      </c>
      <c r="E693" s="209">
        <v>0</v>
      </c>
      <c r="F693" s="206">
        <f t="shared" si="391"/>
        <v>0</v>
      </c>
      <c r="G693" s="279">
        <v>0</v>
      </c>
      <c r="H693" s="206" t="s">
        <v>844</v>
      </c>
    </row>
    <row r="694" spans="1:8" s="190" customFormat="1" ht="25.5" outlineLevel="2" x14ac:dyDescent="0.2">
      <c r="A694" s="207" t="s">
        <v>1131</v>
      </c>
      <c r="B694" s="212" t="s">
        <v>1132</v>
      </c>
      <c r="C694" s="237" t="s">
        <v>902</v>
      </c>
      <c r="D694" s="209">
        <v>0</v>
      </c>
      <c r="E694" s="209">
        <v>0</v>
      </c>
      <c r="F694" s="206">
        <f t="shared" si="391"/>
        <v>0</v>
      </c>
      <c r="G694" s="279">
        <v>0</v>
      </c>
      <c r="H694" s="206" t="s">
        <v>844</v>
      </c>
    </row>
    <row r="695" spans="1:8" s="190" customFormat="1" ht="25.5" outlineLevel="2" x14ac:dyDescent="0.2">
      <c r="A695" s="207" t="s">
        <v>1133</v>
      </c>
      <c r="B695" s="213" t="s">
        <v>455</v>
      </c>
      <c r="C695" s="237" t="s">
        <v>902</v>
      </c>
      <c r="D695" s="209">
        <v>0</v>
      </c>
      <c r="E695" s="209">
        <v>0</v>
      </c>
      <c r="F695" s="206">
        <f t="shared" si="391"/>
        <v>0</v>
      </c>
      <c r="G695" s="279">
        <v>0</v>
      </c>
      <c r="H695" s="206" t="s">
        <v>844</v>
      </c>
    </row>
    <row r="696" spans="1:8" s="190" customFormat="1" ht="25.5" outlineLevel="2" x14ac:dyDescent="0.2">
      <c r="A696" s="207" t="s">
        <v>1134</v>
      </c>
      <c r="B696" s="212" t="s">
        <v>457</v>
      </c>
      <c r="C696" s="237" t="s">
        <v>902</v>
      </c>
      <c r="D696" s="209">
        <v>0</v>
      </c>
      <c r="E696" s="209">
        <v>0</v>
      </c>
      <c r="F696" s="206">
        <f t="shared" si="391"/>
        <v>0</v>
      </c>
      <c r="G696" s="279">
        <v>0</v>
      </c>
      <c r="H696" s="206" t="s">
        <v>844</v>
      </c>
    </row>
    <row r="697" spans="1:8" s="190" customFormat="1" ht="25.5" outlineLevel="2" x14ac:dyDescent="0.2">
      <c r="A697" s="207" t="s">
        <v>1135</v>
      </c>
      <c r="B697" s="213" t="s">
        <v>455</v>
      </c>
      <c r="C697" s="237" t="s">
        <v>902</v>
      </c>
      <c r="D697" s="209">
        <v>0</v>
      </c>
      <c r="E697" s="209">
        <v>0</v>
      </c>
      <c r="F697" s="206">
        <f t="shared" si="391"/>
        <v>0</v>
      </c>
      <c r="G697" s="279">
        <v>0</v>
      </c>
      <c r="H697" s="206" t="s">
        <v>844</v>
      </c>
    </row>
    <row r="698" spans="1:8" s="190" customFormat="1" ht="12.75" outlineLevel="2" x14ac:dyDescent="0.2">
      <c r="A698" s="207" t="s">
        <v>1136</v>
      </c>
      <c r="B698" s="211" t="s">
        <v>1137</v>
      </c>
      <c r="C698" s="205" t="s">
        <v>902</v>
      </c>
      <c r="D698" s="206">
        <v>0</v>
      </c>
      <c r="E698" s="206">
        <v>0</v>
      </c>
      <c r="F698" s="206">
        <f t="shared" si="391"/>
        <v>0</v>
      </c>
      <c r="G698" s="279">
        <v>0</v>
      </c>
      <c r="H698" s="206" t="s">
        <v>844</v>
      </c>
    </row>
    <row r="699" spans="1:8" s="190" customFormat="1" ht="12.75" outlineLevel="1" x14ac:dyDescent="0.2">
      <c r="A699" s="207" t="s">
        <v>28</v>
      </c>
      <c r="B699" s="214" t="s">
        <v>1138</v>
      </c>
      <c r="C699" s="205" t="s">
        <v>902</v>
      </c>
      <c r="D699" s="209">
        <f t="shared" ref="D699:E699" si="395">D702+D710+D711</f>
        <v>10.992699999999999</v>
      </c>
      <c r="E699" s="209">
        <f t="shared" si="395"/>
        <v>10.995200000000001</v>
      </c>
      <c r="F699" s="206">
        <f t="shared" si="391"/>
        <v>2.500000000001279E-3</v>
      </c>
      <c r="G699" s="279">
        <f t="shared" si="392"/>
        <v>1.0002274236538795</v>
      </c>
      <c r="H699" s="206" t="s">
        <v>844</v>
      </c>
    </row>
    <row r="700" spans="1:8" s="190" customFormat="1" ht="12.75" outlineLevel="2" x14ac:dyDescent="0.2">
      <c r="A700" s="207" t="s">
        <v>472</v>
      </c>
      <c r="B700" s="211" t="s">
        <v>1139</v>
      </c>
      <c r="C700" s="205" t="s">
        <v>902</v>
      </c>
      <c r="D700" s="209">
        <f t="shared" ref="D700:E700" si="396">SUM(D701:D707)</f>
        <v>10.992699999999999</v>
      </c>
      <c r="E700" s="209">
        <f t="shared" si="396"/>
        <v>10.995200000000001</v>
      </c>
      <c r="F700" s="206">
        <f t="shared" si="391"/>
        <v>2.500000000001279E-3</v>
      </c>
      <c r="G700" s="279">
        <f t="shared" si="392"/>
        <v>1.0002274236538795</v>
      </c>
      <c r="H700" s="206" t="s">
        <v>844</v>
      </c>
    </row>
    <row r="701" spans="1:8" s="190" customFormat="1" ht="25.5" outlineLevel="3" x14ac:dyDescent="0.2">
      <c r="A701" s="207" t="s">
        <v>474</v>
      </c>
      <c r="B701" s="212" t="s">
        <v>1120</v>
      </c>
      <c r="C701" s="205" t="s">
        <v>902</v>
      </c>
      <c r="D701" s="206">
        <v>0</v>
      </c>
      <c r="E701" s="206">
        <v>0</v>
      </c>
      <c r="F701" s="206">
        <f t="shared" si="391"/>
        <v>0</v>
      </c>
      <c r="G701" s="279">
        <v>0</v>
      </c>
      <c r="H701" s="206" t="s">
        <v>844</v>
      </c>
    </row>
    <row r="702" spans="1:8" s="190" customFormat="1" ht="12.75" outlineLevel="3" x14ac:dyDescent="0.2">
      <c r="A702" s="207" t="s">
        <v>479</v>
      </c>
      <c r="B702" s="212" t="s">
        <v>1121</v>
      </c>
      <c r="C702" s="205" t="s">
        <v>902</v>
      </c>
      <c r="D702" s="209">
        <f>Ф11!H25/1.2</f>
        <v>10.992699999999999</v>
      </c>
      <c r="E702" s="209">
        <f>Ф11!M25/1.2</f>
        <v>10.995200000000001</v>
      </c>
      <c r="F702" s="206">
        <f t="shared" si="391"/>
        <v>2.500000000001279E-3</v>
      </c>
      <c r="G702" s="279">
        <f t="shared" si="392"/>
        <v>1.0002274236538795</v>
      </c>
      <c r="H702" s="206" t="s">
        <v>844</v>
      </c>
    </row>
    <row r="703" spans="1:8" s="190" customFormat="1" ht="25.5" outlineLevel="3" x14ac:dyDescent="0.2">
      <c r="A703" s="207" t="s">
        <v>480</v>
      </c>
      <c r="B703" s="212" t="s">
        <v>1122</v>
      </c>
      <c r="C703" s="205" t="s">
        <v>902</v>
      </c>
      <c r="D703" s="206">
        <v>0</v>
      </c>
      <c r="E703" s="206">
        <v>0</v>
      </c>
      <c r="F703" s="206">
        <f t="shared" si="391"/>
        <v>0</v>
      </c>
      <c r="G703" s="279">
        <v>0</v>
      </c>
      <c r="H703" s="206" t="s">
        <v>844</v>
      </c>
    </row>
    <row r="704" spans="1:8" s="190" customFormat="1" ht="25.5" outlineLevel="3" x14ac:dyDescent="0.2">
      <c r="A704" s="207" t="s">
        <v>481</v>
      </c>
      <c r="B704" s="212" t="s">
        <v>1123</v>
      </c>
      <c r="C704" s="205" t="s">
        <v>902</v>
      </c>
      <c r="D704" s="206">
        <v>0</v>
      </c>
      <c r="E704" s="206">
        <v>0</v>
      </c>
      <c r="F704" s="206">
        <f t="shared" si="391"/>
        <v>0</v>
      </c>
      <c r="G704" s="279">
        <v>0</v>
      </c>
      <c r="H704" s="206" t="s">
        <v>844</v>
      </c>
    </row>
    <row r="705" spans="1:8" s="190" customFormat="1" ht="12.75" outlineLevel="3" x14ac:dyDescent="0.2">
      <c r="A705" s="207" t="s">
        <v>482</v>
      </c>
      <c r="B705" s="212" t="s">
        <v>1124</v>
      </c>
      <c r="C705" s="205" t="s">
        <v>902</v>
      </c>
      <c r="D705" s="206">
        <v>0</v>
      </c>
      <c r="E705" s="206">
        <v>0</v>
      </c>
      <c r="F705" s="206">
        <f t="shared" si="391"/>
        <v>0</v>
      </c>
      <c r="G705" s="279">
        <v>0</v>
      </c>
      <c r="H705" s="206" t="s">
        <v>844</v>
      </c>
    </row>
    <row r="706" spans="1:8" s="190" customFormat="1" ht="25.5" outlineLevel="3" x14ac:dyDescent="0.2">
      <c r="A706" s="207" t="s">
        <v>483</v>
      </c>
      <c r="B706" s="212" t="s">
        <v>1125</v>
      </c>
      <c r="C706" s="205" t="s">
        <v>902</v>
      </c>
      <c r="D706" s="206">
        <v>0</v>
      </c>
      <c r="E706" s="206">
        <v>0</v>
      </c>
      <c r="F706" s="206">
        <f t="shared" si="391"/>
        <v>0</v>
      </c>
      <c r="G706" s="279">
        <v>0</v>
      </c>
      <c r="H706" s="206" t="s">
        <v>844</v>
      </c>
    </row>
    <row r="707" spans="1:8" s="190" customFormat="1" ht="51" outlineLevel="3" x14ac:dyDescent="0.2">
      <c r="A707" s="207" t="s">
        <v>484</v>
      </c>
      <c r="B707" s="212" t="s">
        <v>1126</v>
      </c>
      <c r="C707" s="205" t="s">
        <v>902</v>
      </c>
      <c r="D707" s="209">
        <f t="shared" ref="D707:E707" si="397">D708+D709</f>
        <v>0</v>
      </c>
      <c r="E707" s="209">
        <f t="shared" si="397"/>
        <v>0</v>
      </c>
      <c r="F707" s="206">
        <f t="shared" si="391"/>
        <v>0</v>
      </c>
      <c r="G707" s="279">
        <v>0</v>
      </c>
      <c r="H707" s="206" t="s">
        <v>844</v>
      </c>
    </row>
    <row r="708" spans="1:8" s="190" customFormat="1" ht="25.5" outlineLevel="4" x14ac:dyDescent="0.2">
      <c r="A708" s="207" t="s">
        <v>485</v>
      </c>
      <c r="B708" s="213" t="s">
        <v>1128</v>
      </c>
      <c r="C708" s="205" t="s">
        <v>902</v>
      </c>
      <c r="D708" s="206">
        <v>0</v>
      </c>
      <c r="E708" s="206">
        <v>0</v>
      </c>
      <c r="F708" s="206">
        <f t="shared" si="391"/>
        <v>0</v>
      </c>
      <c r="G708" s="279">
        <v>0</v>
      </c>
      <c r="H708" s="206" t="s">
        <v>844</v>
      </c>
    </row>
    <row r="709" spans="1:8" s="190" customFormat="1" ht="25.5" outlineLevel="4" x14ac:dyDescent="0.2">
      <c r="A709" s="207" t="s">
        <v>486</v>
      </c>
      <c r="B709" s="213" t="s">
        <v>45</v>
      </c>
      <c r="C709" s="205" t="s">
        <v>902</v>
      </c>
      <c r="D709" s="206">
        <v>0</v>
      </c>
      <c r="E709" s="206">
        <v>0</v>
      </c>
      <c r="F709" s="206">
        <f t="shared" si="391"/>
        <v>0</v>
      </c>
      <c r="G709" s="279">
        <v>0</v>
      </c>
      <c r="H709" s="206" t="s">
        <v>844</v>
      </c>
    </row>
    <row r="710" spans="1:8" s="190" customFormat="1" ht="12.75" outlineLevel="2" x14ac:dyDescent="0.2">
      <c r="A710" s="207" t="s">
        <v>487</v>
      </c>
      <c r="B710" s="211" t="s">
        <v>1140</v>
      </c>
      <c r="C710" s="205" t="s">
        <v>902</v>
      </c>
      <c r="D710" s="206">
        <v>0</v>
      </c>
      <c r="E710" s="206">
        <v>0</v>
      </c>
      <c r="F710" s="206">
        <f t="shared" si="391"/>
        <v>0</v>
      </c>
      <c r="G710" s="279">
        <v>0</v>
      </c>
      <c r="H710" s="206" t="s">
        <v>844</v>
      </c>
    </row>
    <row r="711" spans="1:8" s="190" customFormat="1" ht="25.5" outlineLevel="2" x14ac:dyDescent="0.2">
      <c r="A711" s="207" t="s">
        <v>489</v>
      </c>
      <c r="B711" s="211" t="s">
        <v>1141</v>
      </c>
      <c r="C711" s="205" t="s">
        <v>902</v>
      </c>
      <c r="D711" s="209">
        <f t="shared" ref="D711:E711" si="398">SUM(D712:D718)</f>
        <v>0</v>
      </c>
      <c r="E711" s="209">
        <f t="shared" si="398"/>
        <v>0</v>
      </c>
      <c r="F711" s="206">
        <f t="shared" si="391"/>
        <v>0</v>
      </c>
      <c r="G711" s="279">
        <v>0</v>
      </c>
      <c r="H711" s="206" t="s">
        <v>844</v>
      </c>
    </row>
    <row r="712" spans="1:8" s="190" customFormat="1" ht="25.5" outlineLevel="3" x14ac:dyDescent="0.2">
      <c r="A712" s="215" t="s">
        <v>491</v>
      </c>
      <c r="B712" s="212" t="s">
        <v>1120</v>
      </c>
      <c r="C712" s="205" t="s">
        <v>902</v>
      </c>
      <c r="D712" s="206">
        <v>0</v>
      </c>
      <c r="E712" s="206">
        <v>0</v>
      </c>
      <c r="F712" s="206">
        <f t="shared" si="391"/>
        <v>0</v>
      </c>
      <c r="G712" s="279">
        <v>0</v>
      </c>
      <c r="H712" s="206" t="s">
        <v>844</v>
      </c>
    </row>
    <row r="713" spans="1:8" s="190" customFormat="1" ht="12.75" outlineLevel="3" x14ac:dyDescent="0.2">
      <c r="A713" s="215" t="s">
        <v>494</v>
      </c>
      <c r="B713" s="212" t="s">
        <v>1121</v>
      </c>
      <c r="C713" s="205" t="s">
        <v>902</v>
      </c>
      <c r="D713" s="206">
        <v>0</v>
      </c>
      <c r="E713" s="206">
        <v>0</v>
      </c>
      <c r="F713" s="206">
        <f t="shared" si="391"/>
        <v>0</v>
      </c>
      <c r="G713" s="279">
        <v>0</v>
      </c>
      <c r="H713" s="206" t="s">
        <v>844</v>
      </c>
    </row>
    <row r="714" spans="1:8" s="190" customFormat="1" ht="25.5" outlineLevel="3" x14ac:dyDescent="0.2">
      <c r="A714" s="215" t="s">
        <v>495</v>
      </c>
      <c r="B714" s="212" t="s">
        <v>1122</v>
      </c>
      <c r="C714" s="205" t="s">
        <v>902</v>
      </c>
      <c r="D714" s="206">
        <v>0</v>
      </c>
      <c r="E714" s="206">
        <v>0</v>
      </c>
      <c r="F714" s="206">
        <f t="shared" si="391"/>
        <v>0</v>
      </c>
      <c r="G714" s="279">
        <v>0</v>
      </c>
      <c r="H714" s="206" t="s">
        <v>844</v>
      </c>
    </row>
    <row r="715" spans="1:8" s="190" customFormat="1" ht="25.5" outlineLevel="3" x14ac:dyDescent="0.2">
      <c r="A715" s="215" t="s">
        <v>496</v>
      </c>
      <c r="B715" s="212" t="s">
        <v>1123</v>
      </c>
      <c r="C715" s="205" t="s">
        <v>902</v>
      </c>
      <c r="D715" s="206">
        <v>0</v>
      </c>
      <c r="E715" s="206">
        <v>0</v>
      </c>
      <c r="F715" s="206">
        <f t="shared" si="391"/>
        <v>0</v>
      </c>
      <c r="G715" s="279">
        <v>0</v>
      </c>
      <c r="H715" s="206" t="s">
        <v>844</v>
      </c>
    </row>
    <row r="716" spans="1:8" s="190" customFormat="1" ht="12.75" outlineLevel="3" x14ac:dyDescent="0.2">
      <c r="A716" s="215" t="s">
        <v>497</v>
      </c>
      <c r="B716" s="212" t="s">
        <v>1124</v>
      </c>
      <c r="C716" s="205" t="s">
        <v>902</v>
      </c>
      <c r="D716" s="206">
        <v>0</v>
      </c>
      <c r="E716" s="206">
        <v>0</v>
      </c>
      <c r="F716" s="206">
        <f t="shared" si="391"/>
        <v>0</v>
      </c>
      <c r="G716" s="279">
        <v>0</v>
      </c>
      <c r="H716" s="206" t="s">
        <v>844</v>
      </c>
    </row>
    <row r="717" spans="1:8" s="190" customFormat="1" ht="25.5" outlineLevel="3" x14ac:dyDescent="0.2">
      <c r="A717" s="215" t="s">
        <v>498</v>
      </c>
      <c r="B717" s="212" t="s">
        <v>1125</v>
      </c>
      <c r="C717" s="205" t="s">
        <v>902</v>
      </c>
      <c r="D717" s="206">
        <v>0</v>
      </c>
      <c r="E717" s="206">
        <v>0</v>
      </c>
      <c r="F717" s="206">
        <f t="shared" si="391"/>
        <v>0</v>
      </c>
      <c r="G717" s="279">
        <v>0</v>
      </c>
      <c r="H717" s="206" t="s">
        <v>844</v>
      </c>
    </row>
    <row r="718" spans="1:8" s="190" customFormat="1" ht="51" outlineLevel="3" x14ac:dyDescent="0.2">
      <c r="A718" s="215" t="s">
        <v>499</v>
      </c>
      <c r="B718" s="212" t="s">
        <v>1126</v>
      </c>
      <c r="C718" s="205" t="s">
        <v>902</v>
      </c>
      <c r="D718" s="209">
        <f t="shared" ref="D718:E718" si="399">D719+D720</f>
        <v>0</v>
      </c>
      <c r="E718" s="209">
        <f t="shared" si="399"/>
        <v>0</v>
      </c>
      <c r="F718" s="206">
        <f t="shared" si="391"/>
        <v>0</v>
      </c>
      <c r="G718" s="279">
        <v>0</v>
      </c>
      <c r="H718" s="206" t="s">
        <v>844</v>
      </c>
    </row>
    <row r="719" spans="1:8" s="190" customFormat="1" ht="25.5" outlineLevel="4" x14ac:dyDescent="0.2">
      <c r="A719" s="207" t="s">
        <v>500</v>
      </c>
      <c r="B719" s="213" t="s">
        <v>1128</v>
      </c>
      <c r="C719" s="205" t="s">
        <v>902</v>
      </c>
      <c r="D719" s="206">
        <v>0</v>
      </c>
      <c r="E719" s="206">
        <v>0</v>
      </c>
      <c r="F719" s="206">
        <f t="shared" si="391"/>
        <v>0</v>
      </c>
      <c r="G719" s="279">
        <v>0</v>
      </c>
      <c r="H719" s="206" t="s">
        <v>844</v>
      </c>
    </row>
    <row r="720" spans="1:8" s="190" customFormat="1" ht="25.5" outlineLevel="4" x14ac:dyDescent="0.2">
      <c r="A720" s="207" t="s">
        <v>501</v>
      </c>
      <c r="B720" s="213" t="s">
        <v>45</v>
      </c>
      <c r="C720" s="205" t="s">
        <v>902</v>
      </c>
      <c r="D720" s="206">
        <v>0</v>
      </c>
      <c r="E720" s="206">
        <v>0</v>
      </c>
      <c r="F720" s="206">
        <f t="shared" si="391"/>
        <v>0</v>
      </c>
      <c r="G720" s="279">
        <v>0</v>
      </c>
      <c r="H720" s="206" t="s">
        <v>844</v>
      </c>
    </row>
    <row r="721" spans="1:8" s="190" customFormat="1" ht="12.75" outlineLevel="1" x14ac:dyDescent="0.2">
      <c r="A721" s="207" t="s">
        <v>30</v>
      </c>
      <c r="B721" s="210" t="s">
        <v>1142</v>
      </c>
      <c r="C721" s="205" t="s">
        <v>902</v>
      </c>
      <c r="D721" s="206">
        <v>0</v>
      </c>
      <c r="E721" s="206">
        <v>0</v>
      </c>
      <c r="F721" s="206">
        <f t="shared" si="391"/>
        <v>0</v>
      </c>
      <c r="G721" s="279">
        <v>0</v>
      </c>
      <c r="H721" s="206" t="s">
        <v>844</v>
      </c>
    </row>
    <row r="722" spans="1:8" s="190" customFormat="1" ht="25.5" outlineLevel="1" x14ac:dyDescent="0.2">
      <c r="A722" s="207" t="s">
        <v>32</v>
      </c>
      <c r="B722" s="210" t="s">
        <v>1143</v>
      </c>
      <c r="C722" s="205" t="s">
        <v>902</v>
      </c>
      <c r="D722" s="206">
        <v>0</v>
      </c>
      <c r="E722" s="206">
        <v>0</v>
      </c>
      <c r="F722" s="206">
        <f t="shared" si="391"/>
        <v>0</v>
      </c>
      <c r="G722" s="279">
        <v>0</v>
      </c>
      <c r="H722" s="206" t="s">
        <v>844</v>
      </c>
    </row>
    <row r="723" spans="1:8" s="190" customFormat="1" ht="12.75" outlineLevel="2" x14ac:dyDescent="0.2">
      <c r="A723" s="207" t="s">
        <v>504</v>
      </c>
      <c r="B723" s="211" t="s">
        <v>1144</v>
      </c>
      <c r="C723" s="205" t="s">
        <v>902</v>
      </c>
      <c r="D723" s="206">
        <v>0</v>
      </c>
      <c r="E723" s="206">
        <v>0</v>
      </c>
      <c r="F723" s="206">
        <f t="shared" si="391"/>
        <v>0</v>
      </c>
      <c r="G723" s="279">
        <v>0</v>
      </c>
      <c r="H723" s="206" t="s">
        <v>844</v>
      </c>
    </row>
    <row r="724" spans="1:8" s="190" customFormat="1" ht="25.5" outlineLevel="2" x14ac:dyDescent="0.2">
      <c r="A724" s="207" t="s">
        <v>506</v>
      </c>
      <c r="B724" s="211" t="s">
        <v>507</v>
      </c>
      <c r="C724" s="205" t="s">
        <v>902</v>
      </c>
      <c r="D724" s="206">
        <v>0</v>
      </c>
      <c r="E724" s="206">
        <v>0</v>
      </c>
      <c r="F724" s="206">
        <f t="shared" si="391"/>
        <v>0</v>
      </c>
      <c r="G724" s="279">
        <v>0</v>
      </c>
      <c r="H724" s="206" t="s">
        <v>844</v>
      </c>
    </row>
    <row r="725" spans="1:8" s="190" customFormat="1" ht="12.75" x14ac:dyDescent="0.2">
      <c r="A725" s="207" t="s">
        <v>48</v>
      </c>
      <c r="B725" s="208" t="s">
        <v>508</v>
      </c>
      <c r="C725" s="205" t="s">
        <v>902</v>
      </c>
      <c r="D725" s="206">
        <v>0</v>
      </c>
      <c r="E725" s="206">
        <v>0</v>
      </c>
      <c r="F725" s="206">
        <f t="shared" si="391"/>
        <v>0</v>
      </c>
      <c r="G725" s="279">
        <v>0</v>
      </c>
      <c r="H725" s="206" t="s">
        <v>844</v>
      </c>
    </row>
    <row r="726" spans="1:8" s="190" customFormat="1" ht="12.75" outlineLevel="1" x14ac:dyDescent="0.2">
      <c r="A726" s="207" t="s">
        <v>50</v>
      </c>
      <c r="B726" s="210" t="s">
        <v>509</v>
      </c>
      <c r="C726" s="205" t="s">
        <v>902</v>
      </c>
      <c r="D726" s="206">
        <v>0</v>
      </c>
      <c r="E726" s="206">
        <v>0</v>
      </c>
      <c r="F726" s="206">
        <f t="shared" si="391"/>
        <v>0</v>
      </c>
      <c r="G726" s="279">
        <v>0</v>
      </c>
      <c r="H726" s="206" t="s">
        <v>844</v>
      </c>
    </row>
    <row r="727" spans="1:8" s="190" customFormat="1" ht="12.75" outlineLevel="1" x14ac:dyDescent="0.2">
      <c r="A727" s="207" t="s">
        <v>54</v>
      </c>
      <c r="B727" s="210" t="s">
        <v>510</v>
      </c>
      <c r="C727" s="205" t="s">
        <v>902</v>
      </c>
      <c r="D727" s="206">
        <v>0</v>
      </c>
      <c r="E727" s="206">
        <v>0</v>
      </c>
      <c r="F727" s="206">
        <f t="shared" si="391"/>
        <v>0</v>
      </c>
      <c r="G727" s="279">
        <v>0</v>
      </c>
      <c r="H727" s="206" t="s">
        <v>844</v>
      </c>
    </row>
    <row r="728" spans="1:8" s="190" customFormat="1" ht="12.75" outlineLevel="1" x14ac:dyDescent="0.2">
      <c r="A728" s="207" t="s">
        <v>55</v>
      </c>
      <c r="B728" s="210" t="s">
        <v>1145</v>
      </c>
      <c r="C728" s="205" t="s">
        <v>902</v>
      </c>
      <c r="D728" s="206">
        <v>0</v>
      </c>
      <c r="E728" s="206">
        <v>0</v>
      </c>
      <c r="F728" s="206">
        <f t="shared" si="391"/>
        <v>0</v>
      </c>
      <c r="G728" s="279">
        <v>0</v>
      </c>
      <c r="H728" s="206" t="s">
        <v>844</v>
      </c>
    </row>
    <row r="729" spans="1:8" s="190" customFormat="1" ht="12.75" outlineLevel="1" x14ac:dyDescent="0.2">
      <c r="A729" s="207" t="s">
        <v>56</v>
      </c>
      <c r="B729" s="210" t="s">
        <v>512</v>
      </c>
      <c r="C729" s="205" t="s">
        <v>902</v>
      </c>
      <c r="D729" s="206">
        <v>0</v>
      </c>
      <c r="E729" s="206">
        <v>0</v>
      </c>
      <c r="F729" s="206">
        <f t="shared" si="391"/>
        <v>0</v>
      </c>
      <c r="G729" s="279">
        <v>0</v>
      </c>
      <c r="H729" s="206" t="s">
        <v>844</v>
      </c>
    </row>
    <row r="730" spans="1:8" s="190" customFormat="1" ht="12.75" outlineLevel="1" x14ac:dyDescent="0.2">
      <c r="A730" s="207" t="s">
        <v>57</v>
      </c>
      <c r="B730" s="210" t="s">
        <v>513</v>
      </c>
      <c r="C730" s="205" t="s">
        <v>902</v>
      </c>
      <c r="D730" s="206">
        <v>0</v>
      </c>
      <c r="E730" s="206">
        <v>0</v>
      </c>
      <c r="F730" s="206">
        <f t="shared" si="391"/>
        <v>0</v>
      </c>
      <c r="G730" s="279">
        <v>0</v>
      </c>
      <c r="H730" s="206" t="s">
        <v>844</v>
      </c>
    </row>
    <row r="731" spans="1:8" s="190" customFormat="1" ht="12.75" outlineLevel="2" x14ac:dyDescent="0.2">
      <c r="A731" s="207" t="s">
        <v>97</v>
      </c>
      <c r="B731" s="211" t="s">
        <v>514</v>
      </c>
      <c r="C731" s="205" t="s">
        <v>902</v>
      </c>
      <c r="D731" s="206">
        <v>0</v>
      </c>
      <c r="E731" s="206">
        <v>0</v>
      </c>
      <c r="F731" s="206">
        <f t="shared" si="391"/>
        <v>0</v>
      </c>
      <c r="G731" s="279">
        <v>0</v>
      </c>
      <c r="H731" s="206" t="s">
        <v>844</v>
      </c>
    </row>
    <row r="732" spans="1:8" s="190" customFormat="1" ht="38.25" outlineLevel="2" x14ac:dyDescent="0.2">
      <c r="A732" s="207" t="s">
        <v>99</v>
      </c>
      <c r="B732" s="211" t="s">
        <v>1146</v>
      </c>
      <c r="C732" s="205" t="s">
        <v>902</v>
      </c>
      <c r="D732" s="206">
        <v>0</v>
      </c>
      <c r="E732" s="206">
        <v>0</v>
      </c>
      <c r="F732" s="206">
        <f t="shared" si="391"/>
        <v>0</v>
      </c>
      <c r="G732" s="279">
        <v>0</v>
      </c>
      <c r="H732" s="206" t="s">
        <v>844</v>
      </c>
    </row>
    <row r="733" spans="1:8" s="190" customFormat="1" ht="25.5" outlineLevel="2" x14ac:dyDescent="0.2">
      <c r="A733" s="207" t="s">
        <v>1147</v>
      </c>
      <c r="B733" s="211" t="s">
        <v>1148</v>
      </c>
      <c r="C733" s="205" t="s">
        <v>902</v>
      </c>
      <c r="D733" s="206">
        <v>0</v>
      </c>
      <c r="E733" s="206">
        <v>0</v>
      </c>
      <c r="F733" s="206">
        <f t="shared" si="391"/>
        <v>0</v>
      </c>
      <c r="G733" s="279">
        <v>0</v>
      </c>
      <c r="H733" s="206" t="s">
        <v>844</v>
      </c>
    </row>
    <row r="734" spans="1:8" s="190" customFormat="1" ht="51" outlineLevel="2" x14ac:dyDescent="0.2">
      <c r="A734" s="207" t="s">
        <v>1149</v>
      </c>
      <c r="B734" s="211" t="s">
        <v>1150</v>
      </c>
      <c r="C734" s="205" t="s">
        <v>902</v>
      </c>
      <c r="D734" s="206">
        <v>0</v>
      </c>
      <c r="E734" s="206">
        <v>0</v>
      </c>
      <c r="F734" s="206">
        <f t="shared" si="391"/>
        <v>0</v>
      </c>
      <c r="G734" s="279">
        <v>0</v>
      </c>
      <c r="H734" s="206" t="s">
        <v>844</v>
      </c>
    </row>
    <row r="735" spans="1:8" s="190" customFormat="1" ht="12.75" outlineLevel="1" x14ac:dyDescent="0.2">
      <c r="A735" s="207" t="s">
        <v>58</v>
      </c>
      <c r="B735" s="210" t="s">
        <v>1151</v>
      </c>
      <c r="C735" s="205" t="s">
        <v>902</v>
      </c>
      <c r="D735" s="206">
        <v>0</v>
      </c>
      <c r="E735" s="206">
        <v>0</v>
      </c>
      <c r="F735" s="206">
        <f t="shared" si="391"/>
        <v>0</v>
      </c>
      <c r="G735" s="279">
        <v>0</v>
      </c>
      <c r="H735" s="206" t="s">
        <v>844</v>
      </c>
    </row>
    <row r="736" spans="1:8" s="190" customFormat="1" ht="12.75" outlineLevel="1" x14ac:dyDescent="0.2">
      <c r="A736" s="207" t="s">
        <v>59</v>
      </c>
      <c r="B736" s="210" t="s">
        <v>520</v>
      </c>
      <c r="C736" s="205" t="s">
        <v>902</v>
      </c>
      <c r="D736" s="206">
        <v>0</v>
      </c>
      <c r="E736" s="206">
        <v>0</v>
      </c>
      <c r="F736" s="206">
        <f t="shared" si="391"/>
        <v>0</v>
      </c>
      <c r="G736" s="279">
        <v>0</v>
      </c>
      <c r="H736" s="206" t="s">
        <v>844</v>
      </c>
    </row>
    <row r="737" spans="1:8" s="190" customFormat="1" ht="13.5" outlineLevel="1" thickBot="1" x14ac:dyDescent="0.25">
      <c r="A737" s="216" t="s">
        <v>60</v>
      </c>
      <c r="B737" s="217" t="s">
        <v>521</v>
      </c>
      <c r="C737" s="205" t="s">
        <v>902</v>
      </c>
      <c r="D737" s="206">
        <v>0</v>
      </c>
      <c r="E737" s="206">
        <v>0</v>
      </c>
      <c r="F737" s="206">
        <f t="shared" si="391"/>
        <v>0</v>
      </c>
      <c r="G737" s="279">
        <v>0</v>
      </c>
      <c r="H737" s="206" t="s">
        <v>844</v>
      </c>
    </row>
    <row r="738" spans="1:8" x14ac:dyDescent="0.25">
      <c r="E738" s="234"/>
    </row>
    <row r="739" spans="1:8" s="218" customFormat="1" ht="12.75" x14ac:dyDescent="0.2">
      <c r="A739" s="218" t="s">
        <v>1152</v>
      </c>
      <c r="D739" s="219"/>
      <c r="E739" s="234"/>
      <c r="F739" s="219"/>
      <c r="G739" s="219"/>
      <c r="H739" s="219"/>
    </row>
    <row r="740" spans="1:8" s="218" customFormat="1" ht="9" customHeight="1" x14ac:dyDescent="0.15">
      <c r="A740" s="218" t="s">
        <v>1153</v>
      </c>
      <c r="D740" s="219"/>
      <c r="E740" s="234"/>
      <c r="F740" s="219"/>
      <c r="G740" s="219"/>
      <c r="H740" s="219"/>
    </row>
    <row r="741" spans="1:8" s="218" customFormat="1" ht="9" customHeight="1" x14ac:dyDescent="0.15">
      <c r="A741" s="218" t="s">
        <v>1154</v>
      </c>
      <c r="D741" s="219"/>
      <c r="E741" s="234"/>
      <c r="F741" s="219"/>
      <c r="G741" s="219"/>
      <c r="H741" s="219"/>
    </row>
    <row r="742" spans="1:8" s="218" customFormat="1" ht="9" customHeight="1" x14ac:dyDescent="0.15">
      <c r="A742" s="218" t="s">
        <v>1155</v>
      </c>
      <c r="D742" s="219"/>
      <c r="E742" s="234"/>
      <c r="F742" s="219"/>
      <c r="G742" s="219"/>
      <c r="H742" s="219"/>
    </row>
    <row r="743" spans="1:8" s="218" customFormat="1" ht="9" customHeight="1" x14ac:dyDescent="0.15">
      <c r="A743" s="218" t="s">
        <v>1156</v>
      </c>
      <c r="D743" s="219"/>
      <c r="E743" s="234"/>
      <c r="F743" s="219"/>
      <c r="G743" s="219"/>
      <c r="H743" s="219"/>
    </row>
    <row r="744" spans="1:8" s="218" customFormat="1" ht="9" customHeight="1" x14ac:dyDescent="0.15">
      <c r="A744" s="218" t="s">
        <v>1157</v>
      </c>
      <c r="D744" s="219"/>
      <c r="E744" s="234"/>
      <c r="F744" s="219"/>
      <c r="G744" s="219"/>
      <c r="H744" s="219"/>
    </row>
    <row r="745" spans="1:8" s="218" customFormat="1" ht="12.75" x14ac:dyDescent="0.15">
      <c r="A745" s="218" t="s">
        <v>1158</v>
      </c>
      <c r="D745" s="219"/>
      <c r="E745" s="234"/>
      <c r="F745" s="219"/>
      <c r="G745" s="219"/>
      <c r="H745" s="219"/>
    </row>
    <row r="746" spans="1:8" s="218" customFormat="1" ht="12.75" x14ac:dyDescent="0.15">
      <c r="A746" s="218" t="s">
        <v>1159</v>
      </c>
      <c r="D746" s="219"/>
      <c r="E746" s="234"/>
      <c r="F746" s="219"/>
      <c r="G746" s="219"/>
      <c r="H746" s="219"/>
    </row>
    <row r="747" spans="1:8" s="218" customFormat="1" ht="12.75" x14ac:dyDescent="0.15">
      <c r="A747" s="218" t="s">
        <v>1160</v>
      </c>
      <c r="D747" s="219"/>
      <c r="E747" s="234"/>
      <c r="F747" s="219"/>
      <c r="G747" s="219"/>
      <c r="H747" s="219"/>
    </row>
    <row r="748" spans="1:8" x14ac:dyDescent="0.25">
      <c r="E748" s="234"/>
    </row>
    <row r="749" spans="1:8" x14ac:dyDescent="0.25">
      <c r="E749" s="234"/>
    </row>
    <row r="750" spans="1:8" x14ac:dyDescent="0.25">
      <c r="E750" s="234"/>
    </row>
    <row r="751" spans="1:8" x14ac:dyDescent="0.25">
      <c r="E751" s="234"/>
    </row>
    <row r="752" spans="1:8" x14ac:dyDescent="0.25">
      <c r="E752" s="234"/>
    </row>
    <row r="753" spans="5:5" x14ac:dyDescent="0.25">
      <c r="E753" s="234"/>
    </row>
    <row r="754" spans="5:5" x14ac:dyDescent="0.25">
      <c r="E754" s="234"/>
    </row>
    <row r="755" spans="5:5" x14ac:dyDescent="0.25">
      <c r="E755" s="234"/>
    </row>
    <row r="756" spans="5:5" x14ac:dyDescent="0.25">
      <c r="E756" s="235"/>
    </row>
    <row r="757" spans="5:5" x14ac:dyDescent="0.25">
      <c r="E757" s="236"/>
    </row>
    <row r="758" spans="5:5" x14ac:dyDescent="0.25">
      <c r="E758" s="236"/>
    </row>
    <row r="759" spans="5:5" x14ac:dyDescent="0.25">
      <c r="E759" s="219"/>
    </row>
    <row r="760" spans="5:5" x14ac:dyDescent="0.25">
      <c r="E760" s="219"/>
    </row>
    <row r="761" spans="5:5" x14ac:dyDescent="0.25">
      <c r="E761" s="219"/>
    </row>
    <row r="762" spans="5:5" x14ac:dyDescent="0.25">
      <c r="E762" s="219"/>
    </row>
    <row r="763" spans="5:5" x14ac:dyDescent="0.25">
      <c r="E763" s="219"/>
    </row>
    <row r="764" spans="5:5" x14ac:dyDescent="0.25">
      <c r="E764" s="219"/>
    </row>
    <row r="765" spans="5:5" x14ac:dyDescent="0.25">
      <c r="E765" s="219"/>
    </row>
  </sheetData>
  <mergeCells count="2119">
    <mergeCell ref="F676:G676"/>
    <mergeCell ref="A679:B679"/>
    <mergeCell ref="H29:H30"/>
    <mergeCell ref="H144:H145"/>
    <mergeCell ref="H174:H175"/>
    <mergeCell ref="D672:D673"/>
    <mergeCell ref="F672:F673"/>
    <mergeCell ref="G672:G673"/>
    <mergeCell ref="A676:A677"/>
    <mergeCell ref="B676:B677"/>
    <mergeCell ref="C676:C677"/>
    <mergeCell ref="H672:H673"/>
    <mergeCell ref="A672:A673"/>
    <mergeCell ref="B672:B673"/>
    <mergeCell ref="D670:D671"/>
    <mergeCell ref="F670:F671"/>
    <mergeCell ref="G670:G671"/>
    <mergeCell ref="H670:H671"/>
    <mergeCell ref="D668:D669"/>
    <mergeCell ref="F668:F669"/>
    <mergeCell ref="G668:G669"/>
    <mergeCell ref="A670:A671"/>
    <mergeCell ref="B670:B671"/>
    <mergeCell ref="H668:H669"/>
    <mergeCell ref="A668:A669"/>
    <mergeCell ref="B668:B669"/>
    <mergeCell ref="D666:D667"/>
    <mergeCell ref="F666:F667"/>
    <mergeCell ref="G666:G667"/>
    <mergeCell ref="H666:H667"/>
    <mergeCell ref="D664:D665"/>
    <mergeCell ref="D654:D655"/>
    <mergeCell ref="F654:F655"/>
    <mergeCell ref="G654:G655"/>
    <mergeCell ref="D652:D653"/>
    <mergeCell ref="F652:F653"/>
    <mergeCell ref="G652:G653"/>
    <mergeCell ref="A654:A655"/>
    <mergeCell ref="B654:B655"/>
    <mergeCell ref="F647:F648"/>
    <mergeCell ref="G647:G648"/>
    <mergeCell ref="A652:A653"/>
    <mergeCell ref="B652:B653"/>
    <mergeCell ref="D647:D648"/>
    <mergeCell ref="A647:A648"/>
    <mergeCell ref="F664:F665"/>
    <mergeCell ref="G664:G665"/>
    <mergeCell ref="A666:A667"/>
    <mergeCell ref="B666:B667"/>
    <mergeCell ref="A664:A665"/>
    <mergeCell ref="B664:B665"/>
    <mergeCell ref="D662:D663"/>
    <mergeCell ref="F662:F663"/>
    <mergeCell ref="G662:G663"/>
    <mergeCell ref="D656:D657"/>
    <mergeCell ref="F656:F657"/>
    <mergeCell ref="G656:G657"/>
    <mergeCell ref="A662:A663"/>
    <mergeCell ref="B662:B663"/>
    <mergeCell ref="A656:A657"/>
    <mergeCell ref="C656:C657"/>
    <mergeCell ref="D641:D642"/>
    <mergeCell ref="F641:F642"/>
    <mergeCell ref="G641:G642"/>
    <mergeCell ref="D639:D640"/>
    <mergeCell ref="F639:F640"/>
    <mergeCell ref="G639:G640"/>
    <mergeCell ref="A641:A642"/>
    <mergeCell ref="C641:C642"/>
    <mergeCell ref="A639:A640"/>
    <mergeCell ref="B639:B640"/>
    <mergeCell ref="D637:D638"/>
    <mergeCell ref="F637:F638"/>
    <mergeCell ref="G637:G638"/>
    <mergeCell ref="D634:D635"/>
    <mergeCell ref="F634:F635"/>
    <mergeCell ref="G634:G635"/>
    <mergeCell ref="A637:A638"/>
    <mergeCell ref="B637:B638"/>
    <mergeCell ref="A634:A635"/>
    <mergeCell ref="B634:B635"/>
    <mergeCell ref="E634:E635"/>
    <mergeCell ref="E637:E638"/>
    <mergeCell ref="E639:E640"/>
    <mergeCell ref="E641:E642"/>
    <mergeCell ref="D632:D633"/>
    <mergeCell ref="F632:F633"/>
    <mergeCell ref="G632:G633"/>
    <mergeCell ref="D629:D630"/>
    <mergeCell ref="F629:F630"/>
    <mergeCell ref="G629:G630"/>
    <mergeCell ref="A632:A633"/>
    <mergeCell ref="B632:B633"/>
    <mergeCell ref="A629:A630"/>
    <mergeCell ref="B629:B630"/>
    <mergeCell ref="D626:D627"/>
    <mergeCell ref="F626:F627"/>
    <mergeCell ref="G626:G627"/>
    <mergeCell ref="D623:D624"/>
    <mergeCell ref="F623:F624"/>
    <mergeCell ref="G623:G624"/>
    <mergeCell ref="A626:A627"/>
    <mergeCell ref="B626:B627"/>
    <mergeCell ref="A623:A624"/>
    <mergeCell ref="B623:B624"/>
    <mergeCell ref="E623:E624"/>
    <mergeCell ref="E629:E630"/>
    <mergeCell ref="E632:E633"/>
    <mergeCell ref="D621:D622"/>
    <mergeCell ref="F621:F622"/>
    <mergeCell ref="G621:G622"/>
    <mergeCell ref="D618:D619"/>
    <mergeCell ref="F618:F619"/>
    <mergeCell ref="G618:G619"/>
    <mergeCell ref="A621:A622"/>
    <mergeCell ref="B621:B622"/>
    <mergeCell ref="A618:A619"/>
    <mergeCell ref="B618:B619"/>
    <mergeCell ref="D613:D614"/>
    <mergeCell ref="F613:F614"/>
    <mergeCell ref="G613:G614"/>
    <mergeCell ref="D611:D612"/>
    <mergeCell ref="F611:F612"/>
    <mergeCell ref="G611:G612"/>
    <mergeCell ref="A613:A614"/>
    <mergeCell ref="B613:B614"/>
    <mergeCell ref="E613:E614"/>
    <mergeCell ref="E618:E619"/>
    <mergeCell ref="E621:E622"/>
    <mergeCell ref="F608:F609"/>
    <mergeCell ref="G608:G609"/>
    <mergeCell ref="A611:A612"/>
    <mergeCell ref="B611:B612"/>
    <mergeCell ref="D608:D609"/>
    <mergeCell ref="G606:G607"/>
    <mergeCell ref="A608:A609"/>
    <mergeCell ref="B608:B609"/>
    <mergeCell ref="D606:D607"/>
    <mergeCell ref="F606:F607"/>
    <mergeCell ref="A606:A607"/>
    <mergeCell ref="B606:B607"/>
    <mergeCell ref="D603:D604"/>
    <mergeCell ref="F603:F604"/>
    <mergeCell ref="G603:G604"/>
    <mergeCell ref="E606:E607"/>
    <mergeCell ref="E608:E609"/>
    <mergeCell ref="E611:E612"/>
    <mergeCell ref="A603:A604"/>
    <mergeCell ref="B603:B604"/>
    <mergeCell ref="E603:E604"/>
    <mergeCell ref="D585:D586"/>
    <mergeCell ref="F585:F586"/>
    <mergeCell ref="G585:G586"/>
    <mergeCell ref="H585:H586"/>
    <mergeCell ref="D583:D584"/>
    <mergeCell ref="F583:F584"/>
    <mergeCell ref="G583:G584"/>
    <mergeCell ref="A585:A586"/>
    <mergeCell ref="B585:B586"/>
    <mergeCell ref="H583:H584"/>
    <mergeCell ref="A583:A584"/>
    <mergeCell ref="B583:B584"/>
    <mergeCell ref="D581:D582"/>
    <mergeCell ref="F581:F582"/>
    <mergeCell ref="G581:G582"/>
    <mergeCell ref="H581:H582"/>
    <mergeCell ref="E583:E584"/>
    <mergeCell ref="E585:E586"/>
    <mergeCell ref="D579:D580"/>
    <mergeCell ref="F579:F580"/>
    <mergeCell ref="G579:G580"/>
    <mergeCell ref="A581:A582"/>
    <mergeCell ref="B581:B582"/>
    <mergeCell ref="A579:A580"/>
    <mergeCell ref="B579:B580"/>
    <mergeCell ref="D577:D578"/>
    <mergeCell ref="F577:F578"/>
    <mergeCell ref="G577:G578"/>
    <mergeCell ref="D575:D576"/>
    <mergeCell ref="F575:F576"/>
    <mergeCell ref="G575:G576"/>
    <mergeCell ref="A577:A578"/>
    <mergeCell ref="B577:B578"/>
    <mergeCell ref="A575:A576"/>
    <mergeCell ref="B575:B576"/>
    <mergeCell ref="E575:E576"/>
    <mergeCell ref="E577:E578"/>
    <mergeCell ref="E579:E580"/>
    <mergeCell ref="E581:E582"/>
    <mergeCell ref="D573:D574"/>
    <mergeCell ref="F573:F574"/>
    <mergeCell ref="G573:G574"/>
    <mergeCell ref="D571:D572"/>
    <mergeCell ref="F571:F572"/>
    <mergeCell ref="G571:G572"/>
    <mergeCell ref="A573:A574"/>
    <mergeCell ref="B573:B574"/>
    <mergeCell ref="A571:A572"/>
    <mergeCell ref="B571:B572"/>
    <mergeCell ref="D569:D570"/>
    <mergeCell ref="F569:F570"/>
    <mergeCell ref="G569:G570"/>
    <mergeCell ref="D567:D568"/>
    <mergeCell ref="F567:F568"/>
    <mergeCell ref="G567:G568"/>
    <mergeCell ref="A569:A570"/>
    <mergeCell ref="B569:B570"/>
    <mergeCell ref="A567:A568"/>
    <mergeCell ref="B567:B568"/>
    <mergeCell ref="E567:E568"/>
    <mergeCell ref="E569:E570"/>
    <mergeCell ref="E571:E572"/>
    <mergeCell ref="E573:E574"/>
    <mergeCell ref="D565:D566"/>
    <mergeCell ref="F565:F566"/>
    <mergeCell ref="G565:G566"/>
    <mergeCell ref="D563:D564"/>
    <mergeCell ref="F563:F564"/>
    <mergeCell ref="G563:G564"/>
    <mergeCell ref="A565:A566"/>
    <mergeCell ref="B565:B566"/>
    <mergeCell ref="A563:A564"/>
    <mergeCell ref="B563:B564"/>
    <mergeCell ref="D561:D562"/>
    <mergeCell ref="F561:F562"/>
    <mergeCell ref="G561:G562"/>
    <mergeCell ref="D559:D560"/>
    <mergeCell ref="F559:F560"/>
    <mergeCell ref="G559:G560"/>
    <mergeCell ref="A561:A562"/>
    <mergeCell ref="B561:B562"/>
    <mergeCell ref="A559:A560"/>
    <mergeCell ref="B559:B560"/>
    <mergeCell ref="E559:E560"/>
    <mergeCell ref="E561:E562"/>
    <mergeCell ref="E563:E564"/>
    <mergeCell ref="E565:E566"/>
    <mergeCell ref="D557:D558"/>
    <mergeCell ref="F557:F558"/>
    <mergeCell ref="G557:G558"/>
    <mergeCell ref="D555:D556"/>
    <mergeCell ref="F555:F556"/>
    <mergeCell ref="G555:G556"/>
    <mergeCell ref="A557:A558"/>
    <mergeCell ref="B557:B558"/>
    <mergeCell ref="A555:A556"/>
    <mergeCell ref="B555:B556"/>
    <mergeCell ref="D553:D554"/>
    <mergeCell ref="F553:F554"/>
    <mergeCell ref="G553:G554"/>
    <mergeCell ref="D551:D552"/>
    <mergeCell ref="F551:F552"/>
    <mergeCell ref="G551:G552"/>
    <mergeCell ref="A553:A554"/>
    <mergeCell ref="B553:B554"/>
    <mergeCell ref="A551:A552"/>
    <mergeCell ref="B551:B552"/>
    <mergeCell ref="E551:E552"/>
    <mergeCell ref="E553:E554"/>
    <mergeCell ref="E555:E556"/>
    <mergeCell ref="E557:E558"/>
    <mergeCell ref="D549:D550"/>
    <mergeCell ref="F549:F550"/>
    <mergeCell ref="G549:G550"/>
    <mergeCell ref="D547:D548"/>
    <mergeCell ref="F547:F548"/>
    <mergeCell ref="G547:G548"/>
    <mergeCell ref="A549:A550"/>
    <mergeCell ref="B549:B550"/>
    <mergeCell ref="A547:A548"/>
    <mergeCell ref="B547:B548"/>
    <mergeCell ref="D545:D546"/>
    <mergeCell ref="F545:F546"/>
    <mergeCell ref="G545:G546"/>
    <mergeCell ref="D543:D544"/>
    <mergeCell ref="F543:F544"/>
    <mergeCell ref="G543:G544"/>
    <mergeCell ref="A545:A546"/>
    <mergeCell ref="B545:B546"/>
    <mergeCell ref="A543:A544"/>
    <mergeCell ref="B543:B544"/>
    <mergeCell ref="E543:E544"/>
    <mergeCell ref="E545:E546"/>
    <mergeCell ref="E547:E548"/>
    <mergeCell ref="E549:E550"/>
    <mergeCell ref="D541:D542"/>
    <mergeCell ref="F541:F542"/>
    <mergeCell ref="G541:G542"/>
    <mergeCell ref="D539:D540"/>
    <mergeCell ref="F539:F540"/>
    <mergeCell ref="G539:G540"/>
    <mergeCell ref="A541:A542"/>
    <mergeCell ref="B541:B542"/>
    <mergeCell ref="A539:A540"/>
    <mergeCell ref="B539:B540"/>
    <mergeCell ref="D537:D538"/>
    <mergeCell ref="F537:F538"/>
    <mergeCell ref="G537:G538"/>
    <mergeCell ref="D535:D536"/>
    <mergeCell ref="F535:F536"/>
    <mergeCell ref="G535:G536"/>
    <mergeCell ref="A537:A538"/>
    <mergeCell ref="B537:B538"/>
    <mergeCell ref="A535:A536"/>
    <mergeCell ref="B535:B536"/>
    <mergeCell ref="E535:E536"/>
    <mergeCell ref="E537:E538"/>
    <mergeCell ref="E539:E540"/>
    <mergeCell ref="E541:E542"/>
    <mergeCell ref="D533:D534"/>
    <mergeCell ref="F533:F534"/>
    <mergeCell ref="G533:G534"/>
    <mergeCell ref="D531:D532"/>
    <mergeCell ref="F531:F532"/>
    <mergeCell ref="G531:G532"/>
    <mergeCell ref="A533:A534"/>
    <mergeCell ref="B533:B534"/>
    <mergeCell ref="A531:A532"/>
    <mergeCell ref="B531:B532"/>
    <mergeCell ref="D529:D530"/>
    <mergeCell ref="F529:F530"/>
    <mergeCell ref="G529:G530"/>
    <mergeCell ref="D527:D528"/>
    <mergeCell ref="F527:F528"/>
    <mergeCell ref="G527:G528"/>
    <mergeCell ref="A529:A530"/>
    <mergeCell ref="B529:B530"/>
    <mergeCell ref="A527:A528"/>
    <mergeCell ref="B527:B528"/>
    <mergeCell ref="E527:E528"/>
    <mergeCell ref="E529:E530"/>
    <mergeCell ref="E531:E532"/>
    <mergeCell ref="E533:E534"/>
    <mergeCell ref="D525:D526"/>
    <mergeCell ref="F525:F526"/>
    <mergeCell ref="G525:G526"/>
    <mergeCell ref="D523:D524"/>
    <mergeCell ref="F523:F524"/>
    <mergeCell ref="G523:G524"/>
    <mergeCell ref="A525:A526"/>
    <mergeCell ref="B525:B526"/>
    <mergeCell ref="A523:A524"/>
    <mergeCell ref="B523:B524"/>
    <mergeCell ref="D521:D522"/>
    <mergeCell ref="F521:F522"/>
    <mergeCell ref="G521:G522"/>
    <mergeCell ref="D519:D520"/>
    <mergeCell ref="F519:F520"/>
    <mergeCell ref="G519:G520"/>
    <mergeCell ref="A521:A522"/>
    <mergeCell ref="B521:B522"/>
    <mergeCell ref="A519:A520"/>
    <mergeCell ref="B519:B520"/>
    <mergeCell ref="E519:E520"/>
    <mergeCell ref="E521:E522"/>
    <mergeCell ref="E523:E524"/>
    <mergeCell ref="E525:E526"/>
    <mergeCell ref="D517:D518"/>
    <mergeCell ref="F517:F518"/>
    <mergeCell ref="G517:G518"/>
    <mergeCell ref="D515:D516"/>
    <mergeCell ref="F515:F516"/>
    <mergeCell ref="G515:G516"/>
    <mergeCell ref="A517:A518"/>
    <mergeCell ref="B517:B518"/>
    <mergeCell ref="A515:A516"/>
    <mergeCell ref="B515:B516"/>
    <mergeCell ref="D513:D514"/>
    <mergeCell ref="F513:F514"/>
    <mergeCell ref="G513:G514"/>
    <mergeCell ref="D511:D512"/>
    <mergeCell ref="F511:F512"/>
    <mergeCell ref="G511:G512"/>
    <mergeCell ref="A513:A514"/>
    <mergeCell ref="B513:B514"/>
    <mergeCell ref="A511:A512"/>
    <mergeCell ref="B511:B512"/>
    <mergeCell ref="E511:E512"/>
    <mergeCell ref="E513:E514"/>
    <mergeCell ref="E515:E516"/>
    <mergeCell ref="E517:E518"/>
    <mergeCell ref="D509:D510"/>
    <mergeCell ref="F509:F510"/>
    <mergeCell ref="G509:G510"/>
    <mergeCell ref="D507:D508"/>
    <mergeCell ref="F507:F508"/>
    <mergeCell ref="G507:G508"/>
    <mergeCell ref="A509:A510"/>
    <mergeCell ref="B509:B510"/>
    <mergeCell ref="A507:A508"/>
    <mergeCell ref="B507:B508"/>
    <mergeCell ref="D505:D506"/>
    <mergeCell ref="F505:F506"/>
    <mergeCell ref="G505:G506"/>
    <mergeCell ref="D503:D504"/>
    <mergeCell ref="F503:F504"/>
    <mergeCell ref="G503:G504"/>
    <mergeCell ref="A505:A506"/>
    <mergeCell ref="B505:B506"/>
    <mergeCell ref="A503:A504"/>
    <mergeCell ref="B503:B504"/>
    <mergeCell ref="E503:E504"/>
    <mergeCell ref="E505:E506"/>
    <mergeCell ref="E507:E508"/>
    <mergeCell ref="E509:E510"/>
    <mergeCell ref="D501:D502"/>
    <mergeCell ref="F501:F502"/>
    <mergeCell ref="G501:G502"/>
    <mergeCell ref="D499:D500"/>
    <mergeCell ref="F499:F500"/>
    <mergeCell ref="G499:G500"/>
    <mergeCell ref="A501:A502"/>
    <mergeCell ref="B501:B502"/>
    <mergeCell ref="A499:A500"/>
    <mergeCell ref="B499:B500"/>
    <mergeCell ref="D497:D498"/>
    <mergeCell ref="F497:F498"/>
    <mergeCell ref="G497:G498"/>
    <mergeCell ref="D495:D496"/>
    <mergeCell ref="F495:F496"/>
    <mergeCell ref="G495:G496"/>
    <mergeCell ref="A497:A498"/>
    <mergeCell ref="B497:B498"/>
    <mergeCell ref="A495:A496"/>
    <mergeCell ref="B495:B496"/>
    <mergeCell ref="E495:E496"/>
    <mergeCell ref="E497:E498"/>
    <mergeCell ref="E499:E500"/>
    <mergeCell ref="E501:E502"/>
    <mergeCell ref="D493:D494"/>
    <mergeCell ref="F493:F494"/>
    <mergeCell ref="G493:G494"/>
    <mergeCell ref="D491:D492"/>
    <mergeCell ref="F491:F492"/>
    <mergeCell ref="G491:G492"/>
    <mergeCell ref="A493:A494"/>
    <mergeCell ref="B493:B494"/>
    <mergeCell ref="A491:A492"/>
    <mergeCell ref="B491:B492"/>
    <mergeCell ref="D489:D490"/>
    <mergeCell ref="F489:F490"/>
    <mergeCell ref="G489:G490"/>
    <mergeCell ref="D487:D488"/>
    <mergeCell ref="F487:F488"/>
    <mergeCell ref="G487:G488"/>
    <mergeCell ref="A489:A490"/>
    <mergeCell ref="B489:B490"/>
    <mergeCell ref="A487:A488"/>
    <mergeCell ref="B487:B488"/>
    <mergeCell ref="E487:E488"/>
    <mergeCell ref="E489:E490"/>
    <mergeCell ref="E491:E492"/>
    <mergeCell ref="E493:E494"/>
    <mergeCell ref="D485:D486"/>
    <mergeCell ref="F485:F486"/>
    <mergeCell ref="G485:G486"/>
    <mergeCell ref="D482:D483"/>
    <mergeCell ref="F482:F483"/>
    <mergeCell ref="G482:G483"/>
    <mergeCell ref="A485:A486"/>
    <mergeCell ref="B485:B486"/>
    <mergeCell ref="A482:A483"/>
    <mergeCell ref="B482:B483"/>
    <mergeCell ref="D480:D481"/>
    <mergeCell ref="F480:F481"/>
    <mergeCell ref="G480:G481"/>
    <mergeCell ref="D478:D479"/>
    <mergeCell ref="F478:F479"/>
    <mergeCell ref="G478:G479"/>
    <mergeCell ref="A480:A481"/>
    <mergeCell ref="B480:B481"/>
    <mergeCell ref="E480:E481"/>
    <mergeCell ref="E482:E483"/>
    <mergeCell ref="E485:E486"/>
    <mergeCell ref="D476:D477"/>
    <mergeCell ref="F476:F477"/>
    <mergeCell ref="G476:G477"/>
    <mergeCell ref="A478:A479"/>
    <mergeCell ref="A476:A477"/>
    <mergeCell ref="B476:B477"/>
    <mergeCell ref="D474:D475"/>
    <mergeCell ref="F474:F475"/>
    <mergeCell ref="G474:G475"/>
    <mergeCell ref="D472:D473"/>
    <mergeCell ref="F472:F473"/>
    <mergeCell ref="G472:G473"/>
    <mergeCell ref="A474:A475"/>
    <mergeCell ref="B474:B475"/>
    <mergeCell ref="E474:E475"/>
    <mergeCell ref="E476:E477"/>
    <mergeCell ref="E478:E479"/>
    <mergeCell ref="F470:F471"/>
    <mergeCell ref="G470:G471"/>
    <mergeCell ref="A472:A473"/>
    <mergeCell ref="B472:B473"/>
    <mergeCell ref="D470:D471"/>
    <mergeCell ref="A470:A471"/>
    <mergeCell ref="D468:D469"/>
    <mergeCell ref="F468:F469"/>
    <mergeCell ref="G468:G469"/>
    <mergeCell ref="D466:D467"/>
    <mergeCell ref="F466:F467"/>
    <mergeCell ref="G466:G467"/>
    <mergeCell ref="A468:A469"/>
    <mergeCell ref="B468:B469"/>
    <mergeCell ref="E468:E469"/>
    <mergeCell ref="E470:E471"/>
    <mergeCell ref="E472:E473"/>
    <mergeCell ref="F464:F465"/>
    <mergeCell ref="G464:G465"/>
    <mergeCell ref="A466:A467"/>
    <mergeCell ref="B466:B467"/>
    <mergeCell ref="D464:D465"/>
    <mergeCell ref="A464:A465"/>
    <mergeCell ref="D462:D463"/>
    <mergeCell ref="F462:F463"/>
    <mergeCell ref="G462:G463"/>
    <mergeCell ref="D460:D461"/>
    <mergeCell ref="F460:F461"/>
    <mergeCell ref="G460:G461"/>
    <mergeCell ref="A462:A463"/>
    <mergeCell ref="B462:B463"/>
    <mergeCell ref="A460:A461"/>
    <mergeCell ref="B460:B461"/>
    <mergeCell ref="E460:E461"/>
    <mergeCell ref="E462:E463"/>
    <mergeCell ref="E464:E465"/>
    <mergeCell ref="E466:E467"/>
    <mergeCell ref="D458:D459"/>
    <mergeCell ref="F458:F459"/>
    <mergeCell ref="G458:G459"/>
    <mergeCell ref="D456:D457"/>
    <mergeCell ref="F456:F457"/>
    <mergeCell ref="G456:G457"/>
    <mergeCell ref="A458:A459"/>
    <mergeCell ref="B458:B459"/>
    <mergeCell ref="A456:A457"/>
    <mergeCell ref="B456:B457"/>
    <mergeCell ref="D454:D455"/>
    <mergeCell ref="F454:F455"/>
    <mergeCell ref="G454:G455"/>
    <mergeCell ref="D452:D453"/>
    <mergeCell ref="F452:F453"/>
    <mergeCell ref="G452:G453"/>
    <mergeCell ref="A454:A455"/>
    <mergeCell ref="B454:B455"/>
    <mergeCell ref="E454:E455"/>
    <mergeCell ref="E456:E457"/>
    <mergeCell ref="E458:E459"/>
    <mergeCell ref="F450:F451"/>
    <mergeCell ref="G450:G451"/>
    <mergeCell ref="A452:A453"/>
    <mergeCell ref="B452:B453"/>
    <mergeCell ref="D450:D451"/>
    <mergeCell ref="F448:F449"/>
    <mergeCell ref="G448:G449"/>
    <mergeCell ref="A450:A451"/>
    <mergeCell ref="D448:D449"/>
    <mergeCell ref="A448:A449"/>
    <mergeCell ref="D446:D447"/>
    <mergeCell ref="F446:F447"/>
    <mergeCell ref="G446:G447"/>
    <mergeCell ref="D444:D445"/>
    <mergeCell ref="F444:F445"/>
    <mergeCell ref="G444:G445"/>
    <mergeCell ref="A446:A447"/>
    <mergeCell ref="B446:B447"/>
    <mergeCell ref="A444:A445"/>
    <mergeCell ref="B444:B445"/>
    <mergeCell ref="E452:E453"/>
    <mergeCell ref="D442:D443"/>
    <mergeCell ref="F442:F443"/>
    <mergeCell ref="G442:G443"/>
    <mergeCell ref="D440:D441"/>
    <mergeCell ref="F440:F441"/>
    <mergeCell ref="G440:G441"/>
    <mergeCell ref="A442:A443"/>
    <mergeCell ref="B442:B443"/>
    <mergeCell ref="A440:A441"/>
    <mergeCell ref="B440:B441"/>
    <mergeCell ref="D438:D439"/>
    <mergeCell ref="F438:F439"/>
    <mergeCell ref="G438:G439"/>
    <mergeCell ref="D436:D437"/>
    <mergeCell ref="F436:F437"/>
    <mergeCell ref="G436:G437"/>
    <mergeCell ref="A438:A439"/>
    <mergeCell ref="B438:B439"/>
    <mergeCell ref="A436:A437"/>
    <mergeCell ref="B436:B437"/>
    <mergeCell ref="D434:D435"/>
    <mergeCell ref="F434:F435"/>
    <mergeCell ref="G434:G435"/>
    <mergeCell ref="D432:D433"/>
    <mergeCell ref="F432:F433"/>
    <mergeCell ref="G432:G433"/>
    <mergeCell ref="A434:A435"/>
    <mergeCell ref="B434:B435"/>
    <mergeCell ref="A432:A433"/>
    <mergeCell ref="B432:B433"/>
    <mergeCell ref="D430:D431"/>
    <mergeCell ref="F430:F431"/>
    <mergeCell ref="G430:G431"/>
    <mergeCell ref="D428:D429"/>
    <mergeCell ref="F428:F429"/>
    <mergeCell ref="G428:G429"/>
    <mergeCell ref="A430:A431"/>
    <mergeCell ref="B430:B431"/>
    <mergeCell ref="A428:A429"/>
    <mergeCell ref="B428:B429"/>
    <mergeCell ref="D426:D427"/>
    <mergeCell ref="F426:F427"/>
    <mergeCell ref="G426:G427"/>
    <mergeCell ref="D424:D425"/>
    <mergeCell ref="F424:F425"/>
    <mergeCell ref="G424:G425"/>
    <mergeCell ref="A426:A427"/>
    <mergeCell ref="B426:B427"/>
    <mergeCell ref="A424:A425"/>
    <mergeCell ref="B424:B425"/>
    <mergeCell ref="D422:D423"/>
    <mergeCell ref="F422:F423"/>
    <mergeCell ref="G422:G423"/>
    <mergeCell ref="D420:D421"/>
    <mergeCell ref="F420:F421"/>
    <mergeCell ref="G420:G421"/>
    <mergeCell ref="A422:A423"/>
    <mergeCell ref="B422:B423"/>
    <mergeCell ref="A420:A421"/>
    <mergeCell ref="B420:B421"/>
    <mergeCell ref="D417:D418"/>
    <mergeCell ref="F417:F418"/>
    <mergeCell ref="G417:G418"/>
    <mergeCell ref="D415:D416"/>
    <mergeCell ref="F415:F416"/>
    <mergeCell ref="G415:G416"/>
    <mergeCell ref="A417:A418"/>
    <mergeCell ref="B417:B418"/>
    <mergeCell ref="A415:A416"/>
    <mergeCell ref="B415:B416"/>
    <mergeCell ref="D413:D414"/>
    <mergeCell ref="F413:F414"/>
    <mergeCell ref="G413:G414"/>
    <mergeCell ref="D411:D412"/>
    <mergeCell ref="F411:F412"/>
    <mergeCell ref="G411:G412"/>
    <mergeCell ref="A413:A414"/>
    <mergeCell ref="B413:B414"/>
    <mergeCell ref="E413:E414"/>
    <mergeCell ref="E415:E416"/>
    <mergeCell ref="E417:E418"/>
    <mergeCell ref="D409:D410"/>
    <mergeCell ref="F409:F410"/>
    <mergeCell ref="G409:G410"/>
    <mergeCell ref="A411:A412"/>
    <mergeCell ref="A409:A410"/>
    <mergeCell ref="B409:B410"/>
    <mergeCell ref="D407:D408"/>
    <mergeCell ref="F407:F408"/>
    <mergeCell ref="G407:G408"/>
    <mergeCell ref="D405:D406"/>
    <mergeCell ref="F405:F406"/>
    <mergeCell ref="G405:G406"/>
    <mergeCell ref="A407:A408"/>
    <mergeCell ref="B407:B408"/>
    <mergeCell ref="A405:A406"/>
    <mergeCell ref="B405:B406"/>
    <mergeCell ref="E405:E406"/>
    <mergeCell ref="E407:E408"/>
    <mergeCell ref="E409:E410"/>
    <mergeCell ref="E411:E412"/>
    <mergeCell ref="D403:D404"/>
    <mergeCell ref="F403:F404"/>
    <mergeCell ref="G403:G404"/>
    <mergeCell ref="D401:D402"/>
    <mergeCell ref="F401:F402"/>
    <mergeCell ref="G401:G402"/>
    <mergeCell ref="A403:A404"/>
    <mergeCell ref="B403:B404"/>
    <mergeCell ref="D399:D400"/>
    <mergeCell ref="F399:F400"/>
    <mergeCell ref="G399:G400"/>
    <mergeCell ref="A401:A402"/>
    <mergeCell ref="A399:A400"/>
    <mergeCell ref="B399:B400"/>
    <mergeCell ref="E399:E400"/>
    <mergeCell ref="E401:E402"/>
    <mergeCell ref="E403:E404"/>
    <mergeCell ref="D397:D398"/>
    <mergeCell ref="F397:F398"/>
    <mergeCell ref="G397:G398"/>
    <mergeCell ref="D395:D396"/>
    <mergeCell ref="F395:F396"/>
    <mergeCell ref="G395:G396"/>
    <mergeCell ref="A397:A398"/>
    <mergeCell ref="B397:B398"/>
    <mergeCell ref="A395:A396"/>
    <mergeCell ref="B395:B396"/>
    <mergeCell ref="D393:D394"/>
    <mergeCell ref="F393:F394"/>
    <mergeCell ref="G393:G394"/>
    <mergeCell ref="D391:D392"/>
    <mergeCell ref="F391:F392"/>
    <mergeCell ref="G391:G392"/>
    <mergeCell ref="A393:A394"/>
    <mergeCell ref="B393:B394"/>
    <mergeCell ref="E393:E394"/>
    <mergeCell ref="E395:E396"/>
    <mergeCell ref="E397:E398"/>
    <mergeCell ref="D389:D390"/>
    <mergeCell ref="F389:F390"/>
    <mergeCell ref="G389:G390"/>
    <mergeCell ref="A391:A392"/>
    <mergeCell ref="A389:A390"/>
    <mergeCell ref="B389:B390"/>
    <mergeCell ref="D387:D388"/>
    <mergeCell ref="F387:F388"/>
    <mergeCell ref="G387:G388"/>
    <mergeCell ref="D385:D386"/>
    <mergeCell ref="F385:F386"/>
    <mergeCell ref="G385:G386"/>
    <mergeCell ref="A387:A388"/>
    <mergeCell ref="B387:B388"/>
    <mergeCell ref="A385:A386"/>
    <mergeCell ref="B385:B386"/>
    <mergeCell ref="E385:E386"/>
    <mergeCell ref="E387:E388"/>
    <mergeCell ref="E389:E390"/>
    <mergeCell ref="E391:E392"/>
    <mergeCell ref="D383:D384"/>
    <mergeCell ref="F383:F384"/>
    <mergeCell ref="G383:G384"/>
    <mergeCell ref="D381:D382"/>
    <mergeCell ref="F381:F382"/>
    <mergeCell ref="G381:G382"/>
    <mergeCell ref="A383:A384"/>
    <mergeCell ref="B383:B384"/>
    <mergeCell ref="A381:A382"/>
    <mergeCell ref="B381:B382"/>
    <mergeCell ref="D379:D380"/>
    <mergeCell ref="F379:F380"/>
    <mergeCell ref="G379:G380"/>
    <mergeCell ref="D377:D378"/>
    <mergeCell ref="F377:F378"/>
    <mergeCell ref="G377:G378"/>
    <mergeCell ref="A379:A380"/>
    <mergeCell ref="B379:B380"/>
    <mergeCell ref="A377:A378"/>
    <mergeCell ref="B377:B378"/>
    <mergeCell ref="E377:E378"/>
    <mergeCell ref="E379:E380"/>
    <mergeCell ref="E381:E382"/>
    <mergeCell ref="E383:E384"/>
    <mergeCell ref="D375:D376"/>
    <mergeCell ref="F375:F376"/>
    <mergeCell ref="G375:G376"/>
    <mergeCell ref="D373:D374"/>
    <mergeCell ref="F373:F374"/>
    <mergeCell ref="G373:G374"/>
    <mergeCell ref="A375:A376"/>
    <mergeCell ref="B375:B376"/>
    <mergeCell ref="A373:A374"/>
    <mergeCell ref="B373:B374"/>
    <mergeCell ref="D371:D372"/>
    <mergeCell ref="F371:F372"/>
    <mergeCell ref="G371:G372"/>
    <mergeCell ref="D369:D370"/>
    <mergeCell ref="F369:F370"/>
    <mergeCell ref="G369:G370"/>
    <mergeCell ref="A371:A372"/>
    <mergeCell ref="B371:B372"/>
    <mergeCell ref="A369:A370"/>
    <mergeCell ref="B369:B370"/>
    <mergeCell ref="E369:E370"/>
    <mergeCell ref="E371:E372"/>
    <mergeCell ref="E373:E374"/>
    <mergeCell ref="E375:E376"/>
    <mergeCell ref="D367:D368"/>
    <mergeCell ref="F367:F368"/>
    <mergeCell ref="G367:G368"/>
    <mergeCell ref="D365:D366"/>
    <mergeCell ref="F365:F366"/>
    <mergeCell ref="G365:G366"/>
    <mergeCell ref="A367:A368"/>
    <mergeCell ref="B367:B368"/>
    <mergeCell ref="A365:A366"/>
    <mergeCell ref="B365:B366"/>
    <mergeCell ref="D363:D364"/>
    <mergeCell ref="F363:F364"/>
    <mergeCell ref="G363:G364"/>
    <mergeCell ref="D361:D362"/>
    <mergeCell ref="F361:F362"/>
    <mergeCell ref="G361:G362"/>
    <mergeCell ref="A363:A364"/>
    <mergeCell ref="B363:B364"/>
    <mergeCell ref="A361:A362"/>
    <mergeCell ref="B361:B362"/>
    <mergeCell ref="E361:E362"/>
    <mergeCell ref="E363:E364"/>
    <mergeCell ref="E365:E366"/>
    <mergeCell ref="E367:E368"/>
    <mergeCell ref="D359:D360"/>
    <mergeCell ref="F359:F360"/>
    <mergeCell ref="G359:G360"/>
    <mergeCell ref="D357:D358"/>
    <mergeCell ref="F357:F358"/>
    <mergeCell ref="G357:G358"/>
    <mergeCell ref="A359:A360"/>
    <mergeCell ref="B359:B360"/>
    <mergeCell ref="A357:A358"/>
    <mergeCell ref="B357:B358"/>
    <mergeCell ref="D355:D356"/>
    <mergeCell ref="F355:F356"/>
    <mergeCell ref="G355:G356"/>
    <mergeCell ref="D353:D354"/>
    <mergeCell ref="F353:F354"/>
    <mergeCell ref="G353:G354"/>
    <mergeCell ref="A355:A356"/>
    <mergeCell ref="B355:B356"/>
    <mergeCell ref="A353:A354"/>
    <mergeCell ref="B353:B354"/>
    <mergeCell ref="E353:E354"/>
    <mergeCell ref="E355:E356"/>
    <mergeCell ref="E357:E358"/>
    <mergeCell ref="E359:E360"/>
    <mergeCell ref="D351:D352"/>
    <mergeCell ref="F351:F352"/>
    <mergeCell ref="G351:G352"/>
    <mergeCell ref="D349:D350"/>
    <mergeCell ref="F349:F350"/>
    <mergeCell ref="G349:G350"/>
    <mergeCell ref="A351:A352"/>
    <mergeCell ref="B351:B352"/>
    <mergeCell ref="A349:A350"/>
    <mergeCell ref="B349:B350"/>
    <mergeCell ref="D347:D348"/>
    <mergeCell ref="F347:F348"/>
    <mergeCell ref="G347:G348"/>
    <mergeCell ref="D345:D346"/>
    <mergeCell ref="F345:F346"/>
    <mergeCell ref="G345:G346"/>
    <mergeCell ref="A347:A348"/>
    <mergeCell ref="B347:B348"/>
    <mergeCell ref="A345:A346"/>
    <mergeCell ref="B345:B346"/>
    <mergeCell ref="E345:E346"/>
    <mergeCell ref="E347:E348"/>
    <mergeCell ref="E349:E350"/>
    <mergeCell ref="E351:E352"/>
    <mergeCell ref="D343:D344"/>
    <mergeCell ref="F343:F344"/>
    <mergeCell ref="G343:G344"/>
    <mergeCell ref="D341:D342"/>
    <mergeCell ref="F341:F342"/>
    <mergeCell ref="G341:G342"/>
    <mergeCell ref="A343:A344"/>
    <mergeCell ref="B343:B344"/>
    <mergeCell ref="A341:A342"/>
    <mergeCell ref="B341:B342"/>
    <mergeCell ref="D339:D340"/>
    <mergeCell ref="F339:F340"/>
    <mergeCell ref="G339:G340"/>
    <mergeCell ref="D337:D338"/>
    <mergeCell ref="F337:F338"/>
    <mergeCell ref="G337:G338"/>
    <mergeCell ref="A339:A340"/>
    <mergeCell ref="B339:B340"/>
    <mergeCell ref="E339:E340"/>
    <mergeCell ref="E341:E342"/>
    <mergeCell ref="E343:E344"/>
    <mergeCell ref="F335:F336"/>
    <mergeCell ref="G335:G336"/>
    <mergeCell ref="A337:A338"/>
    <mergeCell ref="B337:B338"/>
    <mergeCell ref="D335:D336"/>
    <mergeCell ref="A335:A336"/>
    <mergeCell ref="D333:D334"/>
    <mergeCell ref="F333:F334"/>
    <mergeCell ref="G333:G334"/>
    <mergeCell ref="D331:D332"/>
    <mergeCell ref="F331:F332"/>
    <mergeCell ref="G331:G332"/>
    <mergeCell ref="A333:A334"/>
    <mergeCell ref="B333:B334"/>
    <mergeCell ref="A331:A332"/>
    <mergeCell ref="B331:B332"/>
    <mergeCell ref="E337:E338"/>
    <mergeCell ref="D329:D330"/>
    <mergeCell ref="F329:F330"/>
    <mergeCell ref="G329:G330"/>
    <mergeCell ref="D327:D328"/>
    <mergeCell ref="F327:F328"/>
    <mergeCell ref="G327:G328"/>
    <mergeCell ref="A329:A330"/>
    <mergeCell ref="B329:B330"/>
    <mergeCell ref="A327:A328"/>
    <mergeCell ref="B327:B328"/>
    <mergeCell ref="D325:D326"/>
    <mergeCell ref="F325:F326"/>
    <mergeCell ref="G325:G326"/>
    <mergeCell ref="D323:D324"/>
    <mergeCell ref="F323:F324"/>
    <mergeCell ref="G323:G324"/>
    <mergeCell ref="A325:A326"/>
    <mergeCell ref="B325:B326"/>
    <mergeCell ref="A323:A324"/>
    <mergeCell ref="B323:B324"/>
    <mergeCell ref="E315:E316"/>
    <mergeCell ref="D321:D322"/>
    <mergeCell ref="F321:F322"/>
    <mergeCell ref="G321:G322"/>
    <mergeCell ref="D319:D320"/>
    <mergeCell ref="F319:F320"/>
    <mergeCell ref="G319:G320"/>
    <mergeCell ref="A321:A322"/>
    <mergeCell ref="B321:B322"/>
    <mergeCell ref="F317:F318"/>
    <mergeCell ref="G317:G318"/>
    <mergeCell ref="A319:A320"/>
    <mergeCell ref="B319:B320"/>
    <mergeCell ref="D317:D318"/>
    <mergeCell ref="G315:G316"/>
    <mergeCell ref="A317:A318"/>
    <mergeCell ref="B317:B318"/>
    <mergeCell ref="D315:D316"/>
    <mergeCell ref="F315:F316"/>
    <mergeCell ref="A315:A316"/>
    <mergeCell ref="B315:B316"/>
    <mergeCell ref="E317:E318"/>
    <mergeCell ref="E319:E320"/>
    <mergeCell ref="E321:E322"/>
    <mergeCell ref="D313:D314"/>
    <mergeCell ref="F313:F314"/>
    <mergeCell ref="G313:G314"/>
    <mergeCell ref="A313:A314"/>
    <mergeCell ref="B313:B314"/>
    <mergeCell ref="D309:D310"/>
    <mergeCell ref="F309:F310"/>
    <mergeCell ref="G309:G310"/>
    <mergeCell ref="H309:H310"/>
    <mergeCell ref="D307:D308"/>
    <mergeCell ref="F307:F308"/>
    <mergeCell ref="G307:G308"/>
    <mergeCell ref="A309:A310"/>
    <mergeCell ref="B309:B310"/>
    <mergeCell ref="H307:H308"/>
    <mergeCell ref="A307:A308"/>
    <mergeCell ref="B307:B308"/>
    <mergeCell ref="A312:H312"/>
    <mergeCell ref="E313:E314"/>
    <mergeCell ref="D305:D306"/>
    <mergeCell ref="F305:F306"/>
    <mergeCell ref="G305:G306"/>
    <mergeCell ref="D303:D304"/>
    <mergeCell ref="F303:F304"/>
    <mergeCell ref="G303:G304"/>
    <mergeCell ref="A305:A306"/>
    <mergeCell ref="B305:B306"/>
    <mergeCell ref="A303:A304"/>
    <mergeCell ref="B303:B304"/>
    <mergeCell ref="D301:D302"/>
    <mergeCell ref="F301:F302"/>
    <mergeCell ref="G301:G302"/>
    <mergeCell ref="D298:D299"/>
    <mergeCell ref="F298:F299"/>
    <mergeCell ref="G298:G299"/>
    <mergeCell ref="A301:A302"/>
    <mergeCell ref="B301:B302"/>
    <mergeCell ref="A298:A299"/>
    <mergeCell ref="B298:B299"/>
    <mergeCell ref="E298:E299"/>
    <mergeCell ref="E301:E302"/>
    <mergeCell ref="D296:D297"/>
    <mergeCell ref="F296:F297"/>
    <mergeCell ref="G296:G297"/>
    <mergeCell ref="D294:D295"/>
    <mergeCell ref="F294:F295"/>
    <mergeCell ref="G294:G295"/>
    <mergeCell ref="A296:A297"/>
    <mergeCell ref="B296:B297"/>
    <mergeCell ref="A294:A295"/>
    <mergeCell ref="B294:B295"/>
    <mergeCell ref="D292:D293"/>
    <mergeCell ref="F292:F293"/>
    <mergeCell ref="G292:G293"/>
    <mergeCell ref="D290:D291"/>
    <mergeCell ref="F290:F291"/>
    <mergeCell ref="G290:G291"/>
    <mergeCell ref="A292:A293"/>
    <mergeCell ref="B292:B293"/>
    <mergeCell ref="A290:A291"/>
    <mergeCell ref="B290:B291"/>
    <mergeCell ref="E290:E291"/>
    <mergeCell ref="E292:E293"/>
    <mergeCell ref="E294:E295"/>
    <mergeCell ref="E296:E297"/>
    <mergeCell ref="D288:D289"/>
    <mergeCell ref="F288:F289"/>
    <mergeCell ref="G288:G289"/>
    <mergeCell ref="D286:D287"/>
    <mergeCell ref="F286:F287"/>
    <mergeCell ref="G286:G287"/>
    <mergeCell ref="A288:A289"/>
    <mergeCell ref="B288:B289"/>
    <mergeCell ref="A286:A287"/>
    <mergeCell ref="B286:B287"/>
    <mergeCell ref="D284:D285"/>
    <mergeCell ref="F284:F285"/>
    <mergeCell ref="G284:G285"/>
    <mergeCell ref="D282:D283"/>
    <mergeCell ref="F282:F283"/>
    <mergeCell ref="G282:G283"/>
    <mergeCell ref="A284:A285"/>
    <mergeCell ref="B284:B285"/>
    <mergeCell ref="A282:A283"/>
    <mergeCell ref="B282:B283"/>
    <mergeCell ref="E282:E283"/>
    <mergeCell ref="E284:E285"/>
    <mergeCell ref="E286:E287"/>
    <mergeCell ref="E288:E289"/>
    <mergeCell ref="D280:D281"/>
    <mergeCell ref="F280:F281"/>
    <mergeCell ref="G280:G281"/>
    <mergeCell ref="D278:D279"/>
    <mergeCell ref="F278:F279"/>
    <mergeCell ref="G278:G279"/>
    <mergeCell ref="A280:A281"/>
    <mergeCell ref="B280:B281"/>
    <mergeCell ref="A278:A279"/>
    <mergeCell ref="B278:B279"/>
    <mergeCell ref="D276:D277"/>
    <mergeCell ref="F276:F277"/>
    <mergeCell ref="G276:G277"/>
    <mergeCell ref="D274:D275"/>
    <mergeCell ref="F274:F275"/>
    <mergeCell ref="G274:G275"/>
    <mergeCell ref="A276:A277"/>
    <mergeCell ref="B276:B277"/>
    <mergeCell ref="A274:A275"/>
    <mergeCell ref="B274:B275"/>
    <mergeCell ref="E274:E275"/>
    <mergeCell ref="E276:E277"/>
    <mergeCell ref="E278:E279"/>
    <mergeCell ref="E280:E281"/>
    <mergeCell ref="D272:D273"/>
    <mergeCell ref="F272:F273"/>
    <mergeCell ref="G272:G273"/>
    <mergeCell ref="D270:D271"/>
    <mergeCell ref="F270:F271"/>
    <mergeCell ref="G270:G271"/>
    <mergeCell ref="A272:A273"/>
    <mergeCell ref="B272:B273"/>
    <mergeCell ref="A270:A271"/>
    <mergeCell ref="B270:B271"/>
    <mergeCell ref="D268:D269"/>
    <mergeCell ref="F268:F269"/>
    <mergeCell ref="G268:G269"/>
    <mergeCell ref="D266:D267"/>
    <mergeCell ref="F266:F267"/>
    <mergeCell ref="G266:G267"/>
    <mergeCell ref="A268:A269"/>
    <mergeCell ref="B268:B269"/>
    <mergeCell ref="A266:A267"/>
    <mergeCell ref="B266:B267"/>
    <mergeCell ref="E266:E267"/>
    <mergeCell ref="E268:E269"/>
    <mergeCell ref="E270:E271"/>
    <mergeCell ref="E272:E273"/>
    <mergeCell ref="D264:D265"/>
    <mergeCell ref="F264:F265"/>
    <mergeCell ref="G264:G265"/>
    <mergeCell ref="D262:D263"/>
    <mergeCell ref="F262:F263"/>
    <mergeCell ref="G262:G263"/>
    <mergeCell ref="A264:A265"/>
    <mergeCell ref="B264:B265"/>
    <mergeCell ref="A262:A263"/>
    <mergeCell ref="B262:B263"/>
    <mergeCell ref="D260:D261"/>
    <mergeCell ref="F260:F261"/>
    <mergeCell ref="G260:G261"/>
    <mergeCell ref="D258:D259"/>
    <mergeCell ref="F258:F259"/>
    <mergeCell ref="G258:G259"/>
    <mergeCell ref="A260:A261"/>
    <mergeCell ref="B260:B261"/>
    <mergeCell ref="A258:A259"/>
    <mergeCell ref="B258:B259"/>
    <mergeCell ref="E258:E259"/>
    <mergeCell ref="E260:E261"/>
    <mergeCell ref="E262:E263"/>
    <mergeCell ref="E264:E265"/>
    <mergeCell ref="D256:D257"/>
    <mergeCell ref="F256:F257"/>
    <mergeCell ref="G256:G257"/>
    <mergeCell ref="D254:D255"/>
    <mergeCell ref="F254:F255"/>
    <mergeCell ref="G254:G255"/>
    <mergeCell ref="A256:A257"/>
    <mergeCell ref="B256:B257"/>
    <mergeCell ref="A254:A255"/>
    <mergeCell ref="B254:B255"/>
    <mergeCell ref="D252:D253"/>
    <mergeCell ref="F252:F253"/>
    <mergeCell ref="G252:G253"/>
    <mergeCell ref="D250:D251"/>
    <mergeCell ref="F250:F251"/>
    <mergeCell ref="G250:G251"/>
    <mergeCell ref="A252:A253"/>
    <mergeCell ref="B252:B253"/>
    <mergeCell ref="A250:A251"/>
    <mergeCell ref="B250:B251"/>
    <mergeCell ref="E250:E251"/>
    <mergeCell ref="E252:E253"/>
    <mergeCell ref="E254:E255"/>
    <mergeCell ref="E256:E257"/>
    <mergeCell ref="D248:D249"/>
    <mergeCell ref="F248:F249"/>
    <mergeCell ref="G248:G249"/>
    <mergeCell ref="D246:D247"/>
    <mergeCell ref="F246:F247"/>
    <mergeCell ref="G246:G247"/>
    <mergeCell ref="A248:A249"/>
    <mergeCell ref="B248:B249"/>
    <mergeCell ref="A246:A247"/>
    <mergeCell ref="B246:B247"/>
    <mergeCell ref="D244:D245"/>
    <mergeCell ref="F244:F245"/>
    <mergeCell ref="G244:G245"/>
    <mergeCell ref="D242:D243"/>
    <mergeCell ref="F242:F243"/>
    <mergeCell ref="G242:G243"/>
    <mergeCell ref="A244:A245"/>
    <mergeCell ref="B244:B245"/>
    <mergeCell ref="A242:A243"/>
    <mergeCell ref="B242:B243"/>
    <mergeCell ref="E242:E243"/>
    <mergeCell ref="E244:E245"/>
    <mergeCell ref="E246:E247"/>
    <mergeCell ref="E248:E249"/>
    <mergeCell ref="D240:D241"/>
    <mergeCell ref="F240:F241"/>
    <mergeCell ref="G240:G241"/>
    <mergeCell ref="D238:D239"/>
    <mergeCell ref="F238:F239"/>
    <mergeCell ref="G238:G239"/>
    <mergeCell ref="A240:A241"/>
    <mergeCell ref="B240:B241"/>
    <mergeCell ref="A238:A239"/>
    <mergeCell ref="B238:B239"/>
    <mergeCell ref="D236:D237"/>
    <mergeCell ref="F236:F237"/>
    <mergeCell ref="G236:G237"/>
    <mergeCell ref="D234:D235"/>
    <mergeCell ref="F234:F235"/>
    <mergeCell ref="G234:G235"/>
    <mergeCell ref="A236:A237"/>
    <mergeCell ref="B236:B237"/>
    <mergeCell ref="A234:A235"/>
    <mergeCell ref="B234:B235"/>
    <mergeCell ref="E234:E235"/>
    <mergeCell ref="E236:E237"/>
    <mergeCell ref="E238:E239"/>
    <mergeCell ref="E240:E241"/>
    <mergeCell ref="D232:D233"/>
    <mergeCell ref="F232:F233"/>
    <mergeCell ref="G232:G233"/>
    <mergeCell ref="D230:D231"/>
    <mergeCell ref="F230:F231"/>
    <mergeCell ref="G230:G231"/>
    <mergeCell ref="A232:A233"/>
    <mergeCell ref="B232:B233"/>
    <mergeCell ref="A230:A231"/>
    <mergeCell ref="B230:B231"/>
    <mergeCell ref="D228:D229"/>
    <mergeCell ref="F228:F229"/>
    <mergeCell ref="G228:G229"/>
    <mergeCell ref="D226:D227"/>
    <mergeCell ref="F226:F227"/>
    <mergeCell ref="G226:G227"/>
    <mergeCell ref="A228:A229"/>
    <mergeCell ref="B228:B229"/>
    <mergeCell ref="A226:A227"/>
    <mergeCell ref="B226:B227"/>
    <mergeCell ref="E226:E227"/>
    <mergeCell ref="E228:E229"/>
    <mergeCell ref="E230:E231"/>
    <mergeCell ref="E232:E233"/>
    <mergeCell ref="D224:D225"/>
    <mergeCell ref="F224:F225"/>
    <mergeCell ref="G224:G225"/>
    <mergeCell ref="D222:D223"/>
    <mergeCell ref="F222:F223"/>
    <mergeCell ref="G222:G223"/>
    <mergeCell ref="A224:A225"/>
    <mergeCell ref="B224:B225"/>
    <mergeCell ref="A222:A223"/>
    <mergeCell ref="B222:B223"/>
    <mergeCell ref="D220:D221"/>
    <mergeCell ref="F220:F221"/>
    <mergeCell ref="G220:G221"/>
    <mergeCell ref="D218:D219"/>
    <mergeCell ref="F218:F219"/>
    <mergeCell ref="G218:G219"/>
    <mergeCell ref="A220:A221"/>
    <mergeCell ref="B220:B221"/>
    <mergeCell ref="A218:A219"/>
    <mergeCell ref="B218:B219"/>
    <mergeCell ref="E218:E219"/>
    <mergeCell ref="E220:E221"/>
    <mergeCell ref="E222:E223"/>
    <mergeCell ref="E224:E225"/>
    <mergeCell ref="D216:D217"/>
    <mergeCell ref="F216:F217"/>
    <mergeCell ref="G216:G217"/>
    <mergeCell ref="D214:D215"/>
    <mergeCell ref="F214:F215"/>
    <mergeCell ref="G214:G215"/>
    <mergeCell ref="A216:A217"/>
    <mergeCell ref="B216:B217"/>
    <mergeCell ref="A214:A215"/>
    <mergeCell ref="B214:B215"/>
    <mergeCell ref="D212:D213"/>
    <mergeCell ref="F212:F213"/>
    <mergeCell ref="G212:G213"/>
    <mergeCell ref="D210:D211"/>
    <mergeCell ref="F210:F211"/>
    <mergeCell ref="G210:G211"/>
    <mergeCell ref="A212:A213"/>
    <mergeCell ref="B212:B213"/>
    <mergeCell ref="A210:A211"/>
    <mergeCell ref="B210:B211"/>
    <mergeCell ref="E210:E211"/>
    <mergeCell ref="E212:E213"/>
    <mergeCell ref="E214:E215"/>
    <mergeCell ref="E216:E217"/>
    <mergeCell ref="D208:D209"/>
    <mergeCell ref="F208:F209"/>
    <mergeCell ref="G208:G209"/>
    <mergeCell ref="D206:D207"/>
    <mergeCell ref="F206:F207"/>
    <mergeCell ref="G206:G207"/>
    <mergeCell ref="A208:A209"/>
    <mergeCell ref="B208:B209"/>
    <mergeCell ref="A206:A207"/>
    <mergeCell ref="B206:B207"/>
    <mergeCell ref="D204:D205"/>
    <mergeCell ref="F204:F205"/>
    <mergeCell ref="G204:G205"/>
    <mergeCell ref="D202:D203"/>
    <mergeCell ref="F202:F203"/>
    <mergeCell ref="G202:G203"/>
    <mergeCell ref="A204:A205"/>
    <mergeCell ref="B204:B205"/>
    <mergeCell ref="E204:E205"/>
    <mergeCell ref="E206:E207"/>
    <mergeCell ref="E208:E209"/>
    <mergeCell ref="F200:F201"/>
    <mergeCell ref="G200:G201"/>
    <mergeCell ref="A202:A203"/>
    <mergeCell ref="B202:B203"/>
    <mergeCell ref="D200:D201"/>
    <mergeCell ref="A200:A201"/>
    <mergeCell ref="D198:D199"/>
    <mergeCell ref="F198:F199"/>
    <mergeCell ref="G198:G199"/>
    <mergeCell ref="D196:D197"/>
    <mergeCell ref="F196:F197"/>
    <mergeCell ref="G196:G197"/>
    <mergeCell ref="A198:A199"/>
    <mergeCell ref="B198:B199"/>
    <mergeCell ref="A196:A197"/>
    <mergeCell ref="B196:B197"/>
    <mergeCell ref="E196:E197"/>
    <mergeCell ref="E198:E199"/>
    <mergeCell ref="E200:E201"/>
    <mergeCell ref="E202:E203"/>
    <mergeCell ref="D194:D195"/>
    <mergeCell ref="F194:F195"/>
    <mergeCell ref="G194:G195"/>
    <mergeCell ref="D192:D193"/>
    <mergeCell ref="F192:F193"/>
    <mergeCell ref="G192:G193"/>
    <mergeCell ref="A194:A195"/>
    <mergeCell ref="B194:B195"/>
    <mergeCell ref="A192:A193"/>
    <mergeCell ref="B192:B193"/>
    <mergeCell ref="D190:D191"/>
    <mergeCell ref="F190:F191"/>
    <mergeCell ref="G190:G191"/>
    <mergeCell ref="D188:D189"/>
    <mergeCell ref="F188:F189"/>
    <mergeCell ref="G188:G189"/>
    <mergeCell ref="A190:A191"/>
    <mergeCell ref="B190:B191"/>
    <mergeCell ref="A188:A189"/>
    <mergeCell ref="B188:B189"/>
    <mergeCell ref="E188:E189"/>
    <mergeCell ref="E190:E191"/>
    <mergeCell ref="E192:E193"/>
    <mergeCell ref="E194:E195"/>
    <mergeCell ref="D186:D187"/>
    <mergeCell ref="F186:F187"/>
    <mergeCell ref="G186:G187"/>
    <mergeCell ref="D184:D185"/>
    <mergeCell ref="F184:F185"/>
    <mergeCell ref="G184:G185"/>
    <mergeCell ref="A186:A187"/>
    <mergeCell ref="B186:B187"/>
    <mergeCell ref="A184:A185"/>
    <mergeCell ref="B184:B185"/>
    <mergeCell ref="D182:D183"/>
    <mergeCell ref="F182:F183"/>
    <mergeCell ref="G182:G183"/>
    <mergeCell ref="D180:D181"/>
    <mergeCell ref="F180:F181"/>
    <mergeCell ref="G180:G181"/>
    <mergeCell ref="A182:A183"/>
    <mergeCell ref="B182:B183"/>
    <mergeCell ref="A180:A181"/>
    <mergeCell ref="B180:B181"/>
    <mergeCell ref="E180:E181"/>
    <mergeCell ref="E182:E183"/>
    <mergeCell ref="E184:E185"/>
    <mergeCell ref="E186:E187"/>
    <mergeCell ref="D178:D179"/>
    <mergeCell ref="F178:F179"/>
    <mergeCell ref="G178:G179"/>
    <mergeCell ref="D176:D177"/>
    <mergeCell ref="F176:F177"/>
    <mergeCell ref="G176:G177"/>
    <mergeCell ref="A178:A179"/>
    <mergeCell ref="B178:B179"/>
    <mergeCell ref="F174:F175"/>
    <mergeCell ref="G174:G175"/>
    <mergeCell ref="A176:A177"/>
    <mergeCell ref="B176:B177"/>
    <mergeCell ref="D174:D175"/>
    <mergeCell ref="A174:A175"/>
    <mergeCell ref="D172:D173"/>
    <mergeCell ref="F172:F173"/>
    <mergeCell ref="G172:G173"/>
    <mergeCell ref="E174:E175"/>
    <mergeCell ref="E176:E177"/>
    <mergeCell ref="E178:E179"/>
    <mergeCell ref="D170:D171"/>
    <mergeCell ref="F170:F171"/>
    <mergeCell ref="G170:G171"/>
    <mergeCell ref="A172:A173"/>
    <mergeCell ref="B172:B173"/>
    <mergeCell ref="A170:A171"/>
    <mergeCell ref="B170:B171"/>
    <mergeCell ref="D168:D169"/>
    <mergeCell ref="F168:F169"/>
    <mergeCell ref="G168:G169"/>
    <mergeCell ref="D166:D167"/>
    <mergeCell ref="F166:F167"/>
    <mergeCell ref="G166:G167"/>
    <mergeCell ref="A168:A169"/>
    <mergeCell ref="B168:B169"/>
    <mergeCell ref="A166:A167"/>
    <mergeCell ref="B166:B167"/>
    <mergeCell ref="E166:E167"/>
    <mergeCell ref="E168:E169"/>
    <mergeCell ref="E170:E171"/>
    <mergeCell ref="E172:E173"/>
    <mergeCell ref="D164:D165"/>
    <mergeCell ref="F164:F165"/>
    <mergeCell ref="G164:G165"/>
    <mergeCell ref="D162:D163"/>
    <mergeCell ref="F162:F163"/>
    <mergeCell ref="G162:G163"/>
    <mergeCell ref="A164:A165"/>
    <mergeCell ref="B164:B165"/>
    <mergeCell ref="A162:A163"/>
    <mergeCell ref="B162:B163"/>
    <mergeCell ref="D160:D161"/>
    <mergeCell ref="F160:F161"/>
    <mergeCell ref="G160:G161"/>
    <mergeCell ref="D158:D159"/>
    <mergeCell ref="F158:F159"/>
    <mergeCell ref="G158:G159"/>
    <mergeCell ref="A160:A161"/>
    <mergeCell ref="B160:B161"/>
    <mergeCell ref="A158:A159"/>
    <mergeCell ref="B158:B159"/>
    <mergeCell ref="E158:E159"/>
    <mergeCell ref="E160:E161"/>
    <mergeCell ref="E162:E163"/>
    <mergeCell ref="E164:E165"/>
    <mergeCell ref="D156:D157"/>
    <mergeCell ref="F156:F157"/>
    <mergeCell ref="G156:G157"/>
    <mergeCell ref="D154:D155"/>
    <mergeCell ref="F154:F155"/>
    <mergeCell ref="G154:G155"/>
    <mergeCell ref="A156:A157"/>
    <mergeCell ref="B156:B157"/>
    <mergeCell ref="A154:A155"/>
    <mergeCell ref="B154:B155"/>
    <mergeCell ref="D152:D153"/>
    <mergeCell ref="F152:F153"/>
    <mergeCell ref="G152:G153"/>
    <mergeCell ref="D150:D151"/>
    <mergeCell ref="F150:F151"/>
    <mergeCell ref="G150:G151"/>
    <mergeCell ref="A152:A153"/>
    <mergeCell ref="B152:B153"/>
    <mergeCell ref="A150:A151"/>
    <mergeCell ref="B150:B151"/>
    <mergeCell ref="E150:E151"/>
    <mergeCell ref="E152:E153"/>
    <mergeCell ref="E154:E155"/>
    <mergeCell ref="E156:E157"/>
    <mergeCell ref="D148:D149"/>
    <mergeCell ref="F148:F149"/>
    <mergeCell ref="G148:G149"/>
    <mergeCell ref="D146:D147"/>
    <mergeCell ref="F146:F147"/>
    <mergeCell ref="G146:G147"/>
    <mergeCell ref="A148:A149"/>
    <mergeCell ref="B148:B149"/>
    <mergeCell ref="F144:F145"/>
    <mergeCell ref="G144:G145"/>
    <mergeCell ref="A146:A147"/>
    <mergeCell ref="B146:B147"/>
    <mergeCell ref="D144:D145"/>
    <mergeCell ref="A144:A145"/>
    <mergeCell ref="D142:D143"/>
    <mergeCell ref="F142:F143"/>
    <mergeCell ref="G142:G143"/>
    <mergeCell ref="E144:E145"/>
    <mergeCell ref="E146:E147"/>
    <mergeCell ref="E148:E149"/>
    <mergeCell ref="D140:D141"/>
    <mergeCell ref="F140:F141"/>
    <mergeCell ref="G140:G141"/>
    <mergeCell ref="A142:A143"/>
    <mergeCell ref="B142:B143"/>
    <mergeCell ref="A140:A141"/>
    <mergeCell ref="B140:B141"/>
    <mergeCell ref="D138:D139"/>
    <mergeCell ref="F138:F139"/>
    <mergeCell ref="G138:G139"/>
    <mergeCell ref="D136:D137"/>
    <mergeCell ref="F136:F137"/>
    <mergeCell ref="G136:G137"/>
    <mergeCell ref="A138:A139"/>
    <mergeCell ref="B138:B139"/>
    <mergeCell ref="A136:A137"/>
    <mergeCell ref="B136:B137"/>
    <mergeCell ref="E136:E137"/>
    <mergeCell ref="E138:E139"/>
    <mergeCell ref="E140:E141"/>
    <mergeCell ref="E142:E143"/>
    <mergeCell ref="D134:D135"/>
    <mergeCell ref="F134:F135"/>
    <mergeCell ref="G134:G135"/>
    <mergeCell ref="D132:D133"/>
    <mergeCell ref="F132:F133"/>
    <mergeCell ref="G132:G133"/>
    <mergeCell ref="A134:A135"/>
    <mergeCell ref="B134:B135"/>
    <mergeCell ref="A132:A133"/>
    <mergeCell ref="B132:B133"/>
    <mergeCell ref="D130:D131"/>
    <mergeCell ref="F130:F131"/>
    <mergeCell ref="G130:G131"/>
    <mergeCell ref="D128:D129"/>
    <mergeCell ref="F128:F129"/>
    <mergeCell ref="G128:G129"/>
    <mergeCell ref="A130:A131"/>
    <mergeCell ref="B130:B131"/>
    <mergeCell ref="A128:A129"/>
    <mergeCell ref="B128:B129"/>
    <mergeCell ref="E128:E129"/>
    <mergeCell ref="E130:E131"/>
    <mergeCell ref="E132:E133"/>
    <mergeCell ref="E134:E135"/>
    <mergeCell ref="D126:D127"/>
    <mergeCell ref="F126:F127"/>
    <mergeCell ref="G126:G127"/>
    <mergeCell ref="D124:D125"/>
    <mergeCell ref="F124:F125"/>
    <mergeCell ref="G124:G125"/>
    <mergeCell ref="A126:A127"/>
    <mergeCell ref="B126:B127"/>
    <mergeCell ref="A124:A125"/>
    <mergeCell ref="B124:B125"/>
    <mergeCell ref="D122:D123"/>
    <mergeCell ref="F122:F123"/>
    <mergeCell ref="G122:G123"/>
    <mergeCell ref="D120:D121"/>
    <mergeCell ref="F120:F121"/>
    <mergeCell ref="G120:G121"/>
    <mergeCell ref="A122:A123"/>
    <mergeCell ref="B122:B123"/>
    <mergeCell ref="A120:A121"/>
    <mergeCell ref="B120:B121"/>
    <mergeCell ref="E120:E121"/>
    <mergeCell ref="E122:E123"/>
    <mergeCell ref="E124:E125"/>
    <mergeCell ref="E126:E127"/>
    <mergeCell ref="F118:F119"/>
    <mergeCell ref="G118:G119"/>
    <mergeCell ref="D116:D117"/>
    <mergeCell ref="F116:F117"/>
    <mergeCell ref="G116:G117"/>
    <mergeCell ref="A118:A119"/>
    <mergeCell ref="B118:B119"/>
    <mergeCell ref="A116:A117"/>
    <mergeCell ref="B116:B117"/>
    <mergeCell ref="D114:D115"/>
    <mergeCell ref="F114:F115"/>
    <mergeCell ref="G114:G115"/>
    <mergeCell ref="D112:D113"/>
    <mergeCell ref="F112:F113"/>
    <mergeCell ref="G112:G113"/>
    <mergeCell ref="A114:A115"/>
    <mergeCell ref="B114:B115"/>
    <mergeCell ref="A112:A113"/>
    <mergeCell ref="B112:B113"/>
    <mergeCell ref="E112:E113"/>
    <mergeCell ref="E114:E115"/>
    <mergeCell ref="E116:E117"/>
    <mergeCell ref="E118:E119"/>
    <mergeCell ref="F110:F111"/>
    <mergeCell ref="G110:G111"/>
    <mergeCell ref="D108:D109"/>
    <mergeCell ref="F108:F109"/>
    <mergeCell ref="G108:G109"/>
    <mergeCell ref="A110:A111"/>
    <mergeCell ref="B110:B111"/>
    <mergeCell ref="A108:A109"/>
    <mergeCell ref="B108:B109"/>
    <mergeCell ref="D106:D107"/>
    <mergeCell ref="F106:F107"/>
    <mergeCell ref="G106:G107"/>
    <mergeCell ref="D104:D105"/>
    <mergeCell ref="F104:F105"/>
    <mergeCell ref="G104:G105"/>
    <mergeCell ref="A106:A107"/>
    <mergeCell ref="B106:B107"/>
    <mergeCell ref="A104:A105"/>
    <mergeCell ref="B104:B105"/>
    <mergeCell ref="E104:E105"/>
    <mergeCell ref="E106:E107"/>
    <mergeCell ref="E108:E109"/>
    <mergeCell ref="E110:E111"/>
    <mergeCell ref="F102:F103"/>
    <mergeCell ref="G102:G103"/>
    <mergeCell ref="D100:D101"/>
    <mergeCell ref="F100:F101"/>
    <mergeCell ref="G100:G101"/>
    <mergeCell ref="A102:A103"/>
    <mergeCell ref="B102:B103"/>
    <mergeCell ref="A100:A101"/>
    <mergeCell ref="B100:B101"/>
    <mergeCell ref="D98:D99"/>
    <mergeCell ref="F98:F99"/>
    <mergeCell ref="G98:G99"/>
    <mergeCell ref="D96:D97"/>
    <mergeCell ref="F96:F97"/>
    <mergeCell ref="G96:G97"/>
    <mergeCell ref="A98:A99"/>
    <mergeCell ref="B98:B99"/>
    <mergeCell ref="A96:A97"/>
    <mergeCell ref="B96:B97"/>
    <mergeCell ref="E96:E97"/>
    <mergeCell ref="E98:E99"/>
    <mergeCell ref="E100:E101"/>
    <mergeCell ref="E102:E103"/>
    <mergeCell ref="F94:F95"/>
    <mergeCell ref="G94:G95"/>
    <mergeCell ref="D92:D93"/>
    <mergeCell ref="F92:F93"/>
    <mergeCell ref="G92:G93"/>
    <mergeCell ref="A94:A95"/>
    <mergeCell ref="B94:B95"/>
    <mergeCell ref="A92:A93"/>
    <mergeCell ref="B92:B93"/>
    <mergeCell ref="D90:D91"/>
    <mergeCell ref="F90:F91"/>
    <mergeCell ref="G90:G91"/>
    <mergeCell ref="D88:D89"/>
    <mergeCell ref="F88:F89"/>
    <mergeCell ref="G88:G89"/>
    <mergeCell ref="A90:A91"/>
    <mergeCell ref="B90:B91"/>
    <mergeCell ref="A88:A89"/>
    <mergeCell ref="B88:B89"/>
    <mergeCell ref="E88:E89"/>
    <mergeCell ref="E90:E91"/>
    <mergeCell ref="E92:E93"/>
    <mergeCell ref="E94:E95"/>
    <mergeCell ref="F86:F87"/>
    <mergeCell ref="G86:G87"/>
    <mergeCell ref="D84:D85"/>
    <mergeCell ref="F84:F85"/>
    <mergeCell ref="G84:G85"/>
    <mergeCell ref="A86:A87"/>
    <mergeCell ref="B86:B87"/>
    <mergeCell ref="A84:A85"/>
    <mergeCell ref="B84:B85"/>
    <mergeCell ref="D82:D83"/>
    <mergeCell ref="F82:F83"/>
    <mergeCell ref="G82:G83"/>
    <mergeCell ref="D80:D81"/>
    <mergeCell ref="F80:F81"/>
    <mergeCell ref="G80:G81"/>
    <mergeCell ref="A82:A83"/>
    <mergeCell ref="B82:B83"/>
    <mergeCell ref="A80:A81"/>
    <mergeCell ref="B80:B81"/>
    <mergeCell ref="F77:F78"/>
    <mergeCell ref="G77:G78"/>
    <mergeCell ref="D75:D76"/>
    <mergeCell ref="F75:F76"/>
    <mergeCell ref="G75:G76"/>
    <mergeCell ref="A77:A78"/>
    <mergeCell ref="B77:B78"/>
    <mergeCell ref="A75:A76"/>
    <mergeCell ref="B75:B76"/>
    <mergeCell ref="D73:D74"/>
    <mergeCell ref="F73:F74"/>
    <mergeCell ref="G73:G74"/>
    <mergeCell ref="D71:D72"/>
    <mergeCell ref="F71:F72"/>
    <mergeCell ref="G71:G72"/>
    <mergeCell ref="A73:A74"/>
    <mergeCell ref="B73:B74"/>
    <mergeCell ref="A71:A72"/>
    <mergeCell ref="B71:B72"/>
    <mergeCell ref="E71:E72"/>
    <mergeCell ref="E73:E74"/>
    <mergeCell ref="E75:E76"/>
    <mergeCell ref="E77:E78"/>
    <mergeCell ref="F69:F70"/>
    <mergeCell ref="G69:G70"/>
    <mergeCell ref="D67:D68"/>
    <mergeCell ref="F67:F68"/>
    <mergeCell ref="G67:G68"/>
    <mergeCell ref="A69:A70"/>
    <mergeCell ref="B69:B70"/>
    <mergeCell ref="A67:A68"/>
    <mergeCell ref="B67:B68"/>
    <mergeCell ref="D65:D66"/>
    <mergeCell ref="F65:F66"/>
    <mergeCell ref="G65:G66"/>
    <mergeCell ref="D63:D64"/>
    <mergeCell ref="F63:F64"/>
    <mergeCell ref="G63:G64"/>
    <mergeCell ref="A65:A66"/>
    <mergeCell ref="B65:B66"/>
    <mergeCell ref="A63:A64"/>
    <mergeCell ref="B63:B64"/>
    <mergeCell ref="E65:E66"/>
    <mergeCell ref="E67:E68"/>
    <mergeCell ref="E63:E64"/>
    <mergeCell ref="E69:E70"/>
    <mergeCell ref="F61:F62"/>
    <mergeCell ref="G61:G62"/>
    <mergeCell ref="D59:D60"/>
    <mergeCell ref="F59:F60"/>
    <mergeCell ref="G59:G60"/>
    <mergeCell ref="A61:A62"/>
    <mergeCell ref="B61:B62"/>
    <mergeCell ref="A59:A60"/>
    <mergeCell ref="B59:B60"/>
    <mergeCell ref="D57:D58"/>
    <mergeCell ref="F57:F58"/>
    <mergeCell ref="G57:G58"/>
    <mergeCell ref="D55:D56"/>
    <mergeCell ref="F55:F56"/>
    <mergeCell ref="G55:G56"/>
    <mergeCell ref="A57:A58"/>
    <mergeCell ref="B57:B58"/>
    <mergeCell ref="A55:A56"/>
    <mergeCell ref="B55:B56"/>
    <mergeCell ref="E57:E58"/>
    <mergeCell ref="E59:E60"/>
    <mergeCell ref="E61:E62"/>
    <mergeCell ref="F53:F54"/>
    <mergeCell ref="G53:G54"/>
    <mergeCell ref="D51:D52"/>
    <mergeCell ref="F51:F52"/>
    <mergeCell ref="G51:G52"/>
    <mergeCell ref="A53:A54"/>
    <mergeCell ref="B53:B54"/>
    <mergeCell ref="A51:A52"/>
    <mergeCell ref="B51:B52"/>
    <mergeCell ref="D49:D50"/>
    <mergeCell ref="F49:F50"/>
    <mergeCell ref="G49:G50"/>
    <mergeCell ref="D47:D48"/>
    <mergeCell ref="F47:F48"/>
    <mergeCell ref="G47:G48"/>
    <mergeCell ref="A49:A50"/>
    <mergeCell ref="B49:B50"/>
    <mergeCell ref="A47:A48"/>
    <mergeCell ref="B47:B48"/>
    <mergeCell ref="E47:E48"/>
    <mergeCell ref="E51:E52"/>
    <mergeCell ref="E53:E54"/>
    <mergeCell ref="E49:E50"/>
    <mergeCell ref="F45:F46"/>
    <mergeCell ref="G45:G46"/>
    <mergeCell ref="D43:D44"/>
    <mergeCell ref="F43:F44"/>
    <mergeCell ref="G43:G44"/>
    <mergeCell ref="A45:A46"/>
    <mergeCell ref="B45:B46"/>
    <mergeCell ref="A43:A44"/>
    <mergeCell ref="B43:B44"/>
    <mergeCell ref="D41:D42"/>
    <mergeCell ref="F41:F42"/>
    <mergeCell ref="G41:G42"/>
    <mergeCell ref="D39:D40"/>
    <mergeCell ref="F39:F40"/>
    <mergeCell ref="G39:G40"/>
    <mergeCell ref="A41:A42"/>
    <mergeCell ref="B41:B42"/>
    <mergeCell ref="A39:A40"/>
    <mergeCell ref="B39:B40"/>
    <mergeCell ref="E45:E46"/>
    <mergeCell ref="D24:E24"/>
    <mergeCell ref="A20:K20"/>
    <mergeCell ref="A22:K22"/>
    <mergeCell ref="D37:D38"/>
    <mergeCell ref="F37:F38"/>
    <mergeCell ref="G37:G38"/>
    <mergeCell ref="D35:D36"/>
    <mergeCell ref="F35:F36"/>
    <mergeCell ref="G35:G36"/>
    <mergeCell ref="A37:A38"/>
    <mergeCell ref="B37:B38"/>
    <mergeCell ref="A35:A36"/>
    <mergeCell ref="B35:B36"/>
    <mergeCell ref="D33:D34"/>
    <mergeCell ref="F33:F34"/>
    <mergeCell ref="G33:G34"/>
    <mergeCell ref="D31:D32"/>
    <mergeCell ref="F31:F32"/>
    <mergeCell ref="G31:G32"/>
    <mergeCell ref="A33:A34"/>
    <mergeCell ref="B33:B34"/>
    <mergeCell ref="H24:H25"/>
    <mergeCell ref="A29:A30"/>
    <mergeCell ref="B29:B30"/>
    <mergeCell ref="A24:A25"/>
    <mergeCell ref="B24:B25"/>
    <mergeCell ref="C24:C25"/>
    <mergeCell ref="D676:E676"/>
    <mergeCell ref="E29:E30"/>
    <mergeCell ref="E31:E32"/>
    <mergeCell ref="E33:E34"/>
    <mergeCell ref="E35:E36"/>
    <mergeCell ref="E37:E38"/>
    <mergeCell ref="E39:E40"/>
    <mergeCell ref="E41:E42"/>
    <mergeCell ref="E43:E44"/>
    <mergeCell ref="E80:E81"/>
    <mergeCell ref="E82:E83"/>
    <mergeCell ref="E84:E85"/>
    <mergeCell ref="E86:E87"/>
    <mergeCell ref="D29:D30"/>
    <mergeCell ref="D45:D46"/>
    <mergeCell ref="D53:D54"/>
    <mergeCell ref="E55:E56"/>
    <mergeCell ref="D61:D62"/>
    <mergeCell ref="D69:D70"/>
    <mergeCell ref="D77:D78"/>
    <mergeCell ref="D86:D87"/>
    <mergeCell ref="D94:D95"/>
    <mergeCell ref="D102:D103"/>
    <mergeCell ref="D110:D111"/>
    <mergeCell ref="D118:D119"/>
    <mergeCell ref="E647:E648"/>
    <mergeCell ref="E654:E655"/>
    <mergeCell ref="E656:E657"/>
    <mergeCell ref="E662:E663"/>
    <mergeCell ref="E664:E665"/>
    <mergeCell ref="E666:E667"/>
    <mergeCell ref="E668:E669"/>
    <mergeCell ref="E670:E671"/>
    <mergeCell ref="E672:E673"/>
    <mergeCell ref="A600:H600"/>
    <mergeCell ref="E420:E421"/>
    <mergeCell ref="E422:E423"/>
    <mergeCell ref="E424:E425"/>
    <mergeCell ref="E426:E427"/>
    <mergeCell ref="E428:E429"/>
    <mergeCell ref="E430:E431"/>
    <mergeCell ref="E432:E433"/>
    <mergeCell ref="E434:E435"/>
    <mergeCell ref="E436:E437"/>
    <mergeCell ref="E438:E439"/>
    <mergeCell ref="E440:E441"/>
    <mergeCell ref="E442:E443"/>
    <mergeCell ref="E444:E445"/>
    <mergeCell ref="E446:E447"/>
    <mergeCell ref="E448:E449"/>
    <mergeCell ref="E450:E451"/>
    <mergeCell ref="H613:H614"/>
    <mergeCell ref="H611:H612"/>
    <mergeCell ref="H608:H609"/>
    <mergeCell ref="H606:H607"/>
    <mergeCell ref="H603:H604"/>
    <mergeCell ref="H579:H580"/>
    <mergeCell ref="H577:H578"/>
    <mergeCell ref="H575:H576"/>
    <mergeCell ref="H573:H574"/>
    <mergeCell ref="H571:H572"/>
    <mergeCell ref="H569:H570"/>
    <mergeCell ref="H567:H568"/>
    <mergeCell ref="H565:H566"/>
    <mergeCell ref="I2:J2"/>
    <mergeCell ref="I4:J4"/>
    <mergeCell ref="I5:J5"/>
    <mergeCell ref="D12:K12"/>
    <mergeCell ref="E15:H15"/>
    <mergeCell ref="H31:H32"/>
    <mergeCell ref="H487:H488"/>
    <mergeCell ref="H485:H486"/>
    <mergeCell ref="H482:H483"/>
    <mergeCell ref="H480:H481"/>
    <mergeCell ref="H478:H479"/>
    <mergeCell ref="H476:H477"/>
    <mergeCell ref="H474:H475"/>
    <mergeCell ref="H472:H473"/>
    <mergeCell ref="H470:H471"/>
    <mergeCell ref="H468:H469"/>
    <mergeCell ref="H466:H467"/>
    <mergeCell ref="H464:H465"/>
    <mergeCell ref="H462:H463"/>
    <mergeCell ref="H460:H461"/>
    <mergeCell ref="H458:H459"/>
    <mergeCell ref="E303:E304"/>
    <mergeCell ref="E305:E306"/>
    <mergeCell ref="E307:E308"/>
    <mergeCell ref="E309:E310"/>
    <mergeCell ref="E323:E324"/>
    <mergeCell ref="E325:E326"/>
    <mergeCell ref="E327:E328"/>
    <mergeCell ref="E329:E330"/>
    <mergeCell ref="E331:E332"/>
    <mergeCell ref="E335:E336"/>
    <mergeCell ref="E333:E334"/>
    <mergeCell ref="H676:H677"/>
    <mergeCell ref="H664:H665"/>
    <mergeCell ref="H662:H663"/>
    <mergeCell ref="H656:H657"/>
    <mergeCell ref="H654:H655"/>
    <mergeCell ref="H652:H653"/>
    <mergeCell ref="H647:H648"/>
    <mergeCell ref="H641:H642"/>
    <mergeCell ref="H639:H640"/>
    <mergeCell ref="H637:H638"/>
    <mergeCell ref="H634:H635"/>
    <mergeCell ref="H632:H633"/>
    <mergeCell ref="H629:H630"/>
    <mergeCell ref="H626:H627"/>
    <mergeCell ref="H623:H624"/>
    <mergeCell ref="H621:H622"/>
    <mergeCell ref="H618:H619"/>
    <mergeCell ref="H563:H564"/>
    <mergeCell ref="H561:H562"/>
    <mergeCell ref="H559:H560"/>
    <mergeCell ref="H557:H558"/>
    <mergeCell ref="H555:H556"/>
    <mergeCell ref="H553:H554"/>
    <mergeCell ref="H551:H552"/>
    <mergeCell ref="H549:H550"/>
    <mergeCell ref="H547:H548"/>
    <mergeCell ref="H545:H546"/>
    <mergeCell ref="H543:H544"/>
    <mergeCell ref="H541:H542"/>
    <mergeCell ref="H539:H540"/>
    <mergeCell ref="H537:H538"/>
    <mergeCell ref="H535:H536"/>
    <mergeCell ref="H533:H534"/>
    <mergeCell ref="H531:H532"/>
    <mergeCell ref="H529:H530"/>
    <mergeCell ref="H527:H528"/>
    <mergeCell ref="H525:H526"/>
    <mergeCell ref="H523:H524"/>
    <mergeCell ref="H521:H522"/>
    <mergeCell ref="H519:H520"/>
    <mergeCell ref="H517:H518"/>
    <mergeCell ref="H515:H516"/>
    <mergeCell ref="H513:H514"/>
    <mergeCell ref="H511:H512"/>
    <mergeCell ref="H509:H510"/>
    <mergeCell ref="H507:H508"/>
    <mergeCell ref="H505:H506"/>
    <mergeCell ref="H503:H504"/>
    <mergeCell ref="H501:H502"/>
    <mergeCell ref="H499:H500"/>
    <mergeCell ref="H497:H498"/>
    <mergeCell ref="H495:H496"/>
    <mergeCell ref="H493:H494"/>
    <mergeCell ref="H491:H492"/>
    <mergeCell ref="H489:H490"/>
    <mergeCell ref="H456:H457"/>
    <mergeCell ref="H454:H455"/>
    <mergeCell ref="H452:H453"/>
    <mergeCell ref="H450:H451"/>
    <mergeCell ref="H448:H449"/>
    <mergeCell ref="H446:H447"/>
    <mergeCell ref="H444:H445"/>
    <mergeCell ref="H442:H443"/>
    <mergeCell ref="H440:H441"/>
    <mergeCell ref="H438:H439"/>
    <mergeCell ref="H436:H437"/>
    <mergeCell ref="H434:H435"/>
    <mergeCell ref="H432:H433"/>
    <mergeCell ref="H430:H431"/>
    <mergeCell ref="H428:H429"/>
    <mergeCell ref="H426:H427"/>
    <mergeCell ref="H424:H425"/>
    <mergeCell ref="H422:H423"/>
    <mergeCell ref="H420:H421"/>
    <mergeCell ref="H417:H418"/>
    <mergeCell ref="H415:H416"/>
    <mergeCell ref="H413:H414"/>
    <mergeCell ref="H411:H412"/>
    <mergeCell ref="H409:H410"/>
    <mergeCell ref="H407:H408"/>
    <mergeCell ref="H405:H406"/>
    <mergeCell ref="H403:H404"/>
    <mergeCell ref="H401:H402"/>
    <mergeCell ref="H399:H400"/>
    <mergeCell ref="H397:H398"/>
    <mergeCell ref="H395:H396"/>
    <mergeCell ref="H393:H394"/>
    <mergeCell ref="H391:H392"/>
    <mergeCell ref="H389:H390"/>
    <mergeCell ref="H387:H388"/>
    <mergeCell ref="H385:H386"/>
    <mergeCell ref="H383:H384"/>
    <mergeCell ref="H381:H382"/>
    <mergeCell ref="H379:H380"/>
    <mergeCell ref="H377:H378"/>
    <mergeCell ref="H375:H376"/>
    <mergeCell ref="H373:H374"/>
    <mergeCell ref="H371:H372"/>
    <mergeCell ref="H369:H370"/>
    <mergeCell ref="H367:H368"/>
    <mergeCell ref="H365:H366"/>
    <mergeCell ref="H363:H364"/>
    <mergeCell ref="H361:H362"/>
    <mergeCell ref="H359:H360"/>
    <mergeCell ref="H357:H358"/>
    <mergeCell ref="H355:H356"/>
    <mergeCell ref="H353:H354"/>
    <mergeCell ref="H351:H352"/>
    <mergeCell ref="H349:H350"/>
    <mergeCell ref="H347:H348"/>
    <mergeCell ref="H345:H346"/>
    <mergeCell ref="H343:H344"/>
    <mergeCell ref="H341:H342"/>
    <mergeCell ref="H339:H340"/>
    <mergeCell ref="H337:H338"/>
    <mergeCell ref="H335:H336"/>
    <mergeCell ref="H333:H334"/>
    <mergeCell ref="H331:H332"/>
    <mergeCell ref="H329:H330"/>
    <mergeCell ref="H327:H328"/>
    <mergeCell ref="H325:H326"/>
    <mergeCell ref="H323:H324"/>
    <mergeCell ref="H321:H322"/>
    <mergeCell ref="H319:H320"/>
    <mergeCell ref="H317:H318"/>
    <mergeCell ref="H305:H306"/>
    <mergeCell ref="H303:H304"/>
    <mergeCell ref="H301:H302"/>
    <mergeCell ref="H298:H299"/>
    <mergeCell ref="H296:H297"/>
    <mergeCell ref="H294:H295"/>
    <mergeCell ref="H292:H293"/>
    <mergeCell ref="H290:H291"/>
    <mergeCell ref="H288:H289"/>
    <mergeCell ref="H286:H287"/>
    <mergeCell ref="H284:H285"/>
    <mergeCell ref="H315:H316"/>
    <mergeCell ref="H282:H283"/>
    <mergeCell ref="H280:H281"/>
    <mergeCell ref="H278:H279"/>
    <mergeCell ref="H276:H277"/>
    <mergeCell ref="H313:H314"/>
    <mergeCell ref="H274:H275"/>
    <mergeCell ref="H272:H273"/>
    <mergeCell ref="H270:H271"/>
    <mergeCell ref="H268:H269"/>
    <mergeCell ref="H266:H267"/>
    <mergeCell ref="H264:H265"/>
    <mergeCell ref="H262:H263"/>
    <mergeCell ref="H260:H261"/>
    <mergeCell ref="H258:H259"/>
    <mergeCell ref="H256:H257"/>
    <mergeCell ref="H254:H255"/>
    <mergeCell ref="H252:H253"/>
    <mergeCell ref="H250:H251"/>
    <mergeCell ref="H248:H249"/>
    <mergeCell ref="H246:H247"/>
    <mergeCell ref="H244:H245"/>
    <mergeCell ref="H242:H243"/>
    <mergeCell ref="H240:H241"/>
    <mergeCell ref="H238:H239"/>
    <mergeCell ref="H236:H237"/>
    <mergeCell ref="H234:H235"/>
    <mergeCell ref="H232:H233"/>
    <mergeCell ref="H230:H231"/>
    <mergeCell ref="H228:H229"/>
    <mergeCell ref="H226:H227"/>
    <mergeCell ref="H224:H225"/>
    <mergeCell ref="H222:H223"/>
    <mergeCell ref="H220:H221"/>
    <mergeCell ref="H218:H219"/>
    <mergeCell ref="H216:H217"/>
    <mergeCell ref="H214:H215"/>
    <mergeCell ref="H212:H213"/>
    <mergeCell ref="H210:H211"/>
    <mergeCell ref="H208:H209"/>
    <mergeCell ref="H206:H207"/>
    <mergeCell ref="H204:H205"/>
    <mergeCell ref="H202:H203"/>
    <mergeCell ref="H200:H201"/>
    <mergeCell ref="H198:H199"/>
    <mergeCell ref="H196:H197"/>
    <mergeCell ref="H194:H195"/>
    <mergeCell ref="H192:H193"/>
    <mergeCell ref="H190:H191"/>
    <mergeCell ref="H188:H189"/>
    <mergeCell ref="H186:H187"/>
    <mergeCell ref="H184:H185"/>
    <mergeCell ref="H182:H183"/>
    <mergeCell ref="H180:H181"/>
    <mergeCell ref="H178:H179"/>
    <mergeCell ref="H176:H177"/>
    <mergeCell ref="H172:H173"/>
    <mergeCell ref="H170:H171"/>
    <mergeCell ref="H168:H169"/>
    <mergeCell ref="H166:H167"/>
    <mergeCell ref="H164:H165"/>
    <mergeCell ref="H162:H163"/>
    <mergeCell ref="H160:H161"/>
    <mergeCell ref="H158:H159"/>
    <mergeCell ref="H156:H157"/>
    <mergeCell ref="H154:H155"/>
    <mergeCell ref="H152:H153"/>
    <mergeCell ref="H150:H151"/>
    <mergeCell ref="H148:H149"/>
    <mergeCell ref="H146:H147"/>
    <mergeCell ref="H142:H143"/>
    <mergeCell ref="H140:H141"/>
    <mergeCell ref="H138:H139"/>
    <mergeCell ref="H136:H137"/>
    <mergeCell ref="H134:H135"/>
    <mergeCell ref="H132:H133"/>
    <mergeCell ref="H130:H131"/>
    <mergeCell ref="H128:H129"/>
    <mergeCell ref="H126:H127"/>
    <mergeCell ref="H124:H125"/>
    <mergeCell ref="H122:H123"/>
    <mergeCell ref="H120:H121"/>
    <mergeCell ref="H118:H119"/>
    <mergeCell ref="H116:H117"/>
    <mergeCell ref="H114:H115"/>
    <mergeCell ref="H112:H113"/>
    <mergeCell ref="H110:H111"/>
    <mergeCell ref="H108:H109"/>
    <mergeCell ref="H106:H107"/>
    <mergeCell ref="H104:H105"/>
    <mergeCell ref="H102:H103"/>
    <mergeCell ref="H100:H101"/>
    <mergeCell ref="H98:H99"/>
    <mergeCell ref="H96:H97"/>
    <mergeCell ref="H94:H95"/>
    <mergeCell ref="H92:H93"/>
    <mergeCell ref="H90:H91"/>
    <mergeCell ref="H88:H89"/>
    <mergeCell ref="H86:H87"/>
    <mergeCell ref="H84:H85"/>
    <mergeCell ref="H82:H83"/>
    <mergeCell ref="H80:H81"/>
    <mergeCell ref="H77:H78"/>
    <mergeCell ref="H75:H76"/>
    <mergeCell ref="H73:H74"/>
    <mergeCell ref="H71:H72"/>
    <mergeCell ref="H69:H70"/>
    <mergeCell ref="H67:H68"/>
    <mergeCell ref="A19:H19"/>
    <mergeCell ref="A17:H17"/>
    <mergeCell ref="D13:E13"/>
    <mergeCell ref="A10:H10"/>
    <mergeCell ref="H65:H66"/>
    <mergeCell ref="H63:H64"/>
    <mergeCell ref="H61:H62"/>
    <mergeCell ref="H59:H60"/>
    <mergeCell ref="H57:H58"/>
    <mergeCell ref="H55:H56"/>
    <mergeCell ref="H53:H54"/>
    <mergeCell ref="H51:H52"/>
    <mergeCell ref="H49:H50"/>
    <mergeCell ref="H47:H48"/>
    <mergeCell ref="H45:H46"/>
    <mergeCell ref="H43:H44"/>
    <mergeCell ref="H41:H42"/>
    <mergeCell ref="H39:H40"/>
    <mergeCell ref="H37:H38"/>
    <mergeCell ref="H35:H36"/>
    <mergeCell ref="H33:H34"/>
    <mergeCell ref="F29:F30"/>
    <mergeCell ref="G29:G30"/>
    <mergeCell ref="A31:A32"/>
    <mergeCell ref="B31:B32"/>
    <mergeCell ref="F24:G24"/>
    <mergeCell ref="A28:G28"/>
  </mergeCells>
  <conditionalFormatting sqref="F30 F29:G29 D29:E32 F32 F34 F36 F38 F40 F42 F44 F31:G31 F33:G33 F35:G35 F37:G37 F39:G39 F41:G41 F43:G43 F46 F48 F50 F52 F54 F56 F58 F60 F45:G45 F47:G47 F49:G49 F51:G51 F53:G53 F55:G55 F57:G57 F59:G59 F62 F61:G61 F64 F63:G63 F66 F65:G65 F68 F67:G67 F70 F69:G69 F72 F71:G71 F74 F73:G73 F76 F75:G75 F78 F77:G77">
    <cfRule type="containsBlanks" dxfId="7" priority="34">
      <formula>LEN(TRIM(D29))=0</formula>
    </cfRule>
  </conditionalFormatting>
  <conditionalFormatting sqref="H29:H78">
    <cfRule type="containsBlanks" dxfId="6" priority="33">
      <formula>LEN(TRIM(H29))=0</formula>
    </cfRule>
  </conditionalFormatting>
  <conditionalFormatting sqref="G587:G599">
    <cfRule type="containsBlanks" dxfId="5" priority="8">
      <formula>LEN(TRIM(G587))=0</formula>
    </cfRule>
  </conditionalFormatting>
  <conditionalFormatting sqref="F81 F80:G80 F83 F85 F87 F89 F91 F93 F95 F82:G82 F84:G84 F86:G86 F88:G88 F90:G90 F92:G92 F94:G94 F97 F99 F101 F103 F105 F107 F109 F111 F113 F115 F117 F96:G96 F98:G98 F100:G100 F102:G102 F104:G104 F106:G106 F108:G108 F110:G110 F112:G112 F114:G114 F116:G116 F119 F118:G118 F121 F123 F125 F127 F129 F131 F133 F135 F137 F120:G120 F122:G122 F124:G124 F126:G126 F128:G128 F130:G130 F132:G132 F134:G134 F136:G136 F139 F138:G138 F141 F143 F145 F147 F149 F151 F153 F155 F157 F159 F140:G140 F142:G142 F144:G144 F146:G146 F148:G148 F150:G150 F152:G152 F154:G154 F156:G156 F158:G158 F161 F160:G160 F163 F165 F167 F169 F171 F173 F175 F177 F179 F181 F183 F162:G162 F164:G164 F166:G166 F168:G168 F170:G170 F172:G172 F174:G174 F176:G176 F178:G178 F180:G180 F182:G182 F185 F184:G184 F187 F189 F191 F193 F195 F197 F199 F201 F186:G186 F188:G188 F190:G190 F192:G192 F194:G194 F196:G196 F198:G198 F200:G200 F203 F202:G202 F205 F207 F209 F211 F213 F215 F217 F219 F221 F204:G204 F206:G206 F208:G208 F210:G210 F212:G212 F214:G214 F216:G216 F218:G218 F220:G220 F223 F222:G222 F225 F227 F229 F231 F233 F235 F237 F239 F241 F224:G224 F226:G226 F228:G228 F230:G230 F232:G232 F234:G234 F236:G236 F238:G238 F240:G240 F243 F242:G242 F245 F247 F249 F251 F253 F255 F257 F259 F261 F263 F265 F244:G244 F246:G246 F248:G248 F250:G250 F252:G252 F254:G254 F256:G256 F258:G258 F260:G260 F262:G262 F264:G264 F267 F266:G266 F269 F268:G268 F271 F273 F275 F277 F279 F281 F283 F285 F287 F289 F291 F270:G270 F272:G272 F274:G274 F276:G276 F278:G278 F280:G280 F282:G282 F284:G284 F286:G286 F288:G288 F290:G290 F293 F292:G292 F295 F297 F294:G294 F296:G296 F299 F298:G298">
    <cfRule type="containsBlanks" dxfId="4" priority="5">
      <formula>LEN(TRIM(F80))=0</formula>
    </cfRule>
  </conditionalFormatting>
  <conditionalFormatting sqref="F302 F301:G301 F304 F306 F308 F310 F303:G303 F305:G305 F307:G307 F309:G309">
    <cfRule type="containsBlanks" dxfId="3" priority="4">
      <formula>LEN(TRIM(F301))=0</formula>
    </cfRule>
  </conditionalFormatting>
  <conditionalFormatting sqref="F314 F313:G313 F316 F318 F320 F322 F324 F326 F328 F330 F332 F334 F336 F315:G315 F317:G317 F319:G319 F321:G321 F323:G323 F325:G325 F327:G327 F329:G329 F331:G331 F333:G333 F335:G335 F338 F362 F337:G337 F361:G361 F340 F364 F342 F366 F344 F368 F346 F370 F348 F350 F352 F354 F356 F358 F360 F339:G339 F363:G363 F341:G341 F365:G365 F343:G343 F367:G367 F345:G345 F369:G369 F347:G347 F349:G349 F351:G351 F353:G353 F355:G355 F357:G357 F359:G359 F372 F371:G371 F374 F376 F378 F380 F382 F384 F386 F388 F390 F392 F373:G373 F375:G375 F377:G377 F379:G379 F381:G381 F383:G383 F385:G385 F387:G387 F389:G389 F391:G391 F394 F393:G393 F396 F398 F400 F402 F404 F406 F408 F410 F412 F414 F416 F395:G395 F397:G397 F399:G399 F401:G401 F403:G403 F405:G405 F407:G407 F409:G409 F411:G411 F413:G413 F415:G415 F418 F417:G417">
    <cfRule type="containsBlanks" dxfId="2" priority="3">
      <formula>LEN(TRIM(F313))=0</formula>
    </cfRule>
  </conditionalFormatting>
  <conditionalFormatting sqref="F421 F420:G420 F423 F425 F427 F429 F431 F433 F435 F437 F439 F441 F443 F445 F447 F449 F451 F453 F455 F457 F459 F461 F463 F465 F422:G422 F424:G424 F426:G426 F428:G428 F430:G430 F432:G432 F434:G434 F436:G436 F438:G438 F440:G440 F442:G442 F444:G444 F446:G446 F448:G448 F450:G450 F452:G452 F454:G454 F456:G456 F458:G458 F460:G460 F462:G462 F464:G464 F467 F466:G466 F469 F471 F473 F475 F477 F479 F481 F483 F468:G468 F470:G470 F472:G472 F474:G474 F476:G476 F478:G478 F480:G480 F482:G482">
    <cfRule type="containsBlanks" dxfId="1" priority="2">
      <formula>LEN(TRIM(F420))=0</formula>
    </cfRule>
  </conditionalFormatting>
  <conditionalFormatting sqref="F486 F485:G485 F488 F490 F492 F494 F496 F498 F500 F502 F504 F506 F508 F510 F512 F514 F516 F487:G487 F489:G489 F491:G491 F493:G493 F495:G495 F497:G497 F499:G499 F501:G501 F503:G503 F505:G505 F507:G507 F509:G509 F511:G511 F513:G513 F515:G515 F518 F517:G517 F520 F522 F524 F526 F528 F530 F532 F534 F536 F538 F540 F519:G519 F521:G521 F523:G523 F525:G525 F527:G527 F529:G529 F531:G531 F533:G533 F535:G535 F537:G537 F539:G539 F542 F541:G541 F544 F546 F548 F550 F552 F554 F556 F558 F560 F562 F564 F566 F568 F570 F572 F543:G543 F545:G545 F547:G547 F549:G549 F551:G551 F553:G553 F555:G555 F557:G557 F559:G559 F561:G561 F563:G563 F565:G565 F567:G567 F569:G569 F571:G571 F574 F573:G573 F576 F578 F575:G575 F577:G577 F580 F579:G579 F582 F584 F586 F581:G581 F583:G583 F585:G585">
    <cfRule type="containsBlanks" dxfId="0" priority="1">
      <formula>LEN(TRIM(F485))=0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7"/>
  <sheetViews>
    <sheetView view="pageBreakPreview" topLeftCell="A26" zoomScale="80" zoomScaleNormal="100" zoomScaleSheetLayoutView="80" workbookViewId="0">
      <selection activeCell="M37" sqref="M37"/>
    </sheetView>
  </sheetViews>
  <sheetFormatPr defaultRowHeight="15.75" x14ac:dyDescent="0.25"/>
  <cols>
    <col min="1" max="1" width="9.85546875" style="120" customWidth="1"/>
    <col min="2" max="2" width="46" style="120" customWidth="1"/>
    <col min="3" max="3" width="13.28515625" style="120" customWidth="1"/>
    <col min="4" max="6" width="7.7109375" style="120" customWidth="1"/>
    <col min="7" max="7" width="10" style="120" customWidth="1"/>
    <col min="8" max="8" width="7.7109375" style="120" customWidth="1"/>
    <col min="9" max="9" width="9" style="120" customWidth="1"/>
    <col min="10" max="11" width="7.7109375" style="120" customWidth="1"/>
    <col min="12" max="12" width="10" style="120" customWidth="1"/>
    <col min="13" max="13" width="7.7109375" style="120" customWidth="1"/>
    <col min="14" max="14" width="6.7109375" style="120" customWidth="1"/>
    <col min="15" max="15" width="8.140625" style="120" customWidth="1"/>
    <col min="16" max="19" width="6.7109375" style="120" customWidth="1"/>
    <col min="20" max="20" width="6.85546875" style="120" customWidth="1"/>
    <col min="21" max="21" width="8" style="120" customWidth="1"/>
    <col min="22" max="22" width="6.7109375" style="120" customWidth="1"/>
    <col min="23" max="23" width="8.28515625" style="120" customWidth="1"/>
    <col min="24" max="24" width="24.85546875" style="120" customWidth="1"/>
    <col min="25" max="25" width="11.85546875" style="120" customWidth="1"/>
    <col min="26" max="16384" width="9.140625" style="120"/>
  </cols>
  <sheetData>
    <row r="1" spans="1:25" s="121" customFormat="1" ht="12.75" customHeight="1" x14ac:dyDescent="0.2">
      <c r="W1" s="306"/>
      <c r="X1" s="372" t="s">
        <v>713</v>
      </c>
      <c r="Y1" s="372"/>
    </row>
    <row r="2" spans="1:25" s="121" customFormat="1" ht="24" customHeight="1" x14ac:dyDescent="0.2">
      <c r="P2" s="307"/>
      <c r="Q2" s="307"/>
      <c r="R2" s="307"/>
      <c r="S2" s="307"/>
      <c r="T2" s="307"/>
      <c r="U2" s="307"/>
      <c r="W2" s="373" t="s">
        <v>3</v>
      </c>
      <c r="X2" s="373"/>
      <c r="Y2" s="373"/>
    </row>
    <row r="3" spans="1:25" s="121" customFormat="1" ht="24" customHeight="1" x14ac:dyDescent="0.2">
      <c r="P3" s="307"/>
      <c r="Q3" s="307"/>
      <c r="R3" s="307"/>
      <c r="S3" s="307"/>
      <c r="T3" s="307"/>
      <c r="U3" s="307"/>
      <c r="V3" s="307"/>
      <c r="W3" s="307"/>
      <c r="X3" s="132"/>
    </row>
    <row r="4" spans="1:25" s="121" customFormat="1" ht="28.5" customHeight="1" x14ac:dyDescent="0.2">
      <c r="P4" s="307"/>
      <c r="Q4" s="307"/>
      <c r="R4" s="374" t="s">
        <v>1165</v>
      </c>
      <c r="S4" s="374"/>
      <c r="T4" s="374"/>
      <c r="U4" s="374"/>
      <c r="V4" s="374"/>
      <c r="W4" s="374"/>
      <c r="X4" s="374"/>
      <c r="Y4" s="374"/>
    </row>
    <row r="5" spans="1:25" s="121" customFormat="1" ht="24" customHeight="1" x14ac:dyDescent="0.2">
      <c r="P5" s="307"/>
      <c r="Q5" s="307"/>
      <c r="R5" s="133"/>
      <c r="S5" s="133"/>
      <c r="T5" s="117"/>
      <c r="U5" s="314"/>
      <c r="V5" s="314"/>
      <c r="W5" s="375" t="str">
        <f>Ф10!R5</f>
        <v>И.В. Павленко</v>
      </c>
      <c r="X5" s="375"/>
      <c r="Y5" s="375"/>
    </row>
    <row r="6" spans="1:25" s="121" customFormat="1" ht="24" customHeight="1" x14ac:dyDescent="0.2">
      <c r="P6" s="307"/>
      <c r="Q6" s="307"/>
      <c r="R6" s="129"/>
      <c r="S6" s="129"/>
      <c r="T6" s="312"/>
      <c r="U6" s="343" t="s">
        <v>852</v>
      </c>
      <c r="V6" s="343"/>
      <c r="W6" s="312"/>
      <c r="X6" s="134"/>
      <c r="Y6" s="134"/>
    </row>
    <row r="7" spans="1:25" s="121" customFormat="1" ht="24" customHeight="1" x14ac:dyDescent="0.2">
      <c r="P7" s="307"/>
      <c r="Q7" s="307"/>
      <c r="R7" s="117"/>
      <c r="S7" s="133"/>
      <c r="T7" s="312"/>
      <c r="U7" s="312"/>
      <c r="V7" s="119" t="s">
        <v>853</v>
      </c>
      <c r="W7" s="119"/>
      <c r="X7" s="134"/>
      <c r="Y7" s="134"/>
    </row>
    <row r="8" spans="1:25" s="117" customFormat="1" ht="16.5" customHeight="1" x14ac:dyDescent="0.25">
      <c r="A8" s="370" t="s">
        <v>714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</row>
    <row r="9" spans="1:25" s="117" customFormat="1" ht="12" x14ac:dyDescent="0.2">
      <c r="H9" s="128" t="s">
        <v>693</v>
      </c>
      <c r="I9" s="358" t="str">
        <f>Ф10!G9</f>
        <v>4</v>
      </c>
      <c r="J9" s="359"/>
      <c r="K9" s="117" t="s">
        <v>694</v>
      </c>
      <c r="L9" s="358" t="str">
        <f>Ф10!J9</f>
        <v>2023</v>
      </c>
      <c r="M9" s="359"/>
      <c r="N9" s="117" t="s">
        <v>695</v>
      </c>
    </row>
    <row r="10" spans="1:25" ht="11.25" customHeight="1" x14ac:dyDescent="0.25"/>
    <row r="11" spans="1:25" s="117" customFormat="1" ht="14.25" x14ac:dyDescent="0.2">
      <c r="H11" s="128" t="s">
        <v>696</v>
      </c>
      <c r="I11" s="369" t="str">
        <f>Ф10!G11</f>
        <v>Акционерное общество "Спасскэлектросеть"</v>
      </c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</row>
    <row r="12" spans="1:25" s="121" customFormat="1" ht="12.75" customHeight="1" x14ac:dyDescent="0.2">
      <c r="I12" s="371" t="s">
        <v>4</v>
      </c>
      <c r="J12" s="371"/>
      <c r="K12" s="371"/>
      <c r="L12" s="371"/>
      <c r="M12" s="371"/>
      <c r="N12" s="371"/>
      <c r="O12" s="371"/>
      <c r="P12" s="371"/>
      <c r="Q12" s="371"/>
      <c r="R12" s="371"/>
    </row>
    <row r="13" spans="1:25" ht="11.25" customHeight="1" x14ac:dyDescent="0.25"/>
    <row r="14" spans="1:25" s="117" customFormat="1" ht="12" x14ac:dyDescent="0.2">
      <c r="K14" s="128" t="s">
        <v>697</v>
      </c>
      <c r="L14" s="358" t="str">
        <f>Ф10!J14</f>
        <v>2024</v>
      </c>
      <c r="M14" s="359"/>
      <c r="N14" s="117" t="s">
        <v>5</v>
      </c>
    </row>
    <row r="15" spans="1:25" ht="11.25" customHeight="1" x14ac:dyDescent="0.25"/>
    <row r="16" spans="1:25" s="117" customFormat="1" ht="30" customHeight="1" x14ac:dyDescent="0.25">
      <c r="J16" s="128" t="s">
        <v>698</v>
      </c>
      <c r="K16" s="335" t="s">
        <v>1170</v>
      </c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</row>
    <row r="17" spans="1:24" s="121" customFormat="1" ht="12.75" customHeight="1" x14ac:dyDescent="0.2">
      <c r="K17" s="129" t="s">
        <v>6</v>
      </c>
      <c r="L17" s="129"/>
      <c r="M17" s="129"/>
      <c r="N17" s="129"/>
      <c r="O17" s="129"/>
      <c r="P17" s="129"/>
      <c r="Q17" s="129"/>
      <c r="R17" s="129"/>
      <c r="S17" s="129"/>
    </row>
    <row r="18" spans="1:24" ht="11.25" customHeight="1" x14ac:dyDescent="0.25"/>
    <row r="19" spans="1:24" s="121" customFormat="1" ht="15" customHeight="1" x14ac:dyDescent="0.2">
      <c r="A19" s="362" t="s">
        <v>699</v>
      </c>
      <c r="B19" s="362" t="s">
        <v>700</v>
      </c>
      <c r="C19" s="362" t="s">
        <v>701</v>
      </c>
      <c r="D19" s="367" t="s">
        <v>715</v>
      </c>
      <c r="E19" s="367"/>
      <c r="F19" s="367"/>
      <c r="G19" s="367"/>
      <c r="H19" s="367"/>
      <c r="I19" s="367"/>
      <c r="J19" s="367"/>
      <c r="K19" s="367"/>
      <c r="L19" s="367"/>
      <c r="M19" s="368"/>
      <c r="N19" s="376" t="s">
        <v>704</v>
      </c>
      <c r="O19" s="377"/>
      <c r="P19" s="377"/>
      <c r="Q19" s="377"/>
      <c r="R19" s="377"/>
      <c r="S19" s="377"/>
      <c r="T19" s="377"/>
      <c r="U19" s="377"/>
      <c r="V19" s="377"/>
      <c r="W19" s="378"/>
      <c r="X19" s="362" t="s">
        <v>705</v>
      </c>
    </row>
    <row r="20" spans="1:24" s="121" customFormat="1" ht="15" customHeight="1" x14ac:dyDescent="0.2">
      <c r="A20" s="363"/>
      <c r="B20" s="363"/>
      <c r="C20" s="363"/>
      <c r="D20" s="366" t="s">
        <v>858</v>
      </c>
      <c r="E20" s="367"/>
      <c r="F20" s="367"/>
      <c r="G20" s="367"/>
      <c r="H20" s="367"/>
      <c r="I20" s="367"/>
      <c r="J20" s="367"/>
      <c r="K20" s="367"/>
      <c r="L20" s="367"/>
      <c r="M20" s="368"/>
      <c r="N20" s="379"/>
      <c r="O20" s="380"/>
      <c r="P20" s="380"/>
      <c r="Q20" s="380"/>
      <c r="R20" s="380"/>
      <c r="S20" s="380"/>
      <c r="T20" s="380"/>
      <c r="U20" s="380"/>
      <c r="V20" s="380"/>
      <c r="W20" s="381"/>
      <c r="X20" s="363"/>
    </row>
    <row r="21" spans="1:24" s="121" customFormat="1" ht="15" customHeight="1" x14ac:dyDescent="0.2">
      <c r="A21" s="363"/>
      <c r="B21" s="363"/>
      <c r="C21" s="363"/>
      <c r="D21" s="366" t="s">
        <v>0</v>
      </c>
      <c r="E21" s="367"/>
      <c r="F21" s="367"/>
      <c r="G21" s="367"/>
      <c r="H21" s="368"/>
      <c r="I21" s="366" t="s">
        <v>1</v>
      </c>
      <c r="J21" s="367"/>
      <c r="K21" s="367"/>
      <c r="L21" s="367"/>
      <c r="M21" s="368"/>
      <c r="N21" s="365" t="s">
        <v>716</v>
      </c>
      <c r="O21" s="365"/>
      <c r="P21" s="365" t="s">
        <v>717</v>
      </c>
      <c r="Q21" s="365"/>
      <c r="R21" s="365" t="s">
        <v>718</v>
      </c>
      <c r="S21" s="365"/>
      <c r="T21" s="365" t="s">
        <v>719</v>
      </c>
      <c r="U21" s="365"/>
      <c r="V21" s="365" t="s">
        <v>720</v>
      </c>
      <c r="W21" s="365"/>
      <c r="X21" s="363"/>
    </row>
    <row r="22" spans="1:24" s="121" customFormat="1" ht="111.75" customHeight="1" x14ac:dyDescent="0.2">
      <c r="A22" s="363"/>
      <c r="B22" s="363"/>
      <c r="C22" s="363"/>
      <c r="D22" s="360" t="s">
        <v>716</v>
      </c>
      <c r="E22" s="360" t="s">
        <v>717</v>
      </c>
      <c r="F22" s="360" t="s">
        <v>718</v>
      </c>
      <c r="G22" s="360" t="s">
        <v>719</v>
      </c>
      <c r="H22" s="360" t="s">
        <v>721</v>
      </c>
      <c r="I22" s="360" t="s">
        <v>722</v>
      </c>
      <c r="J22" s="360" t="s">
        <v>717</v>
      </c>
      <c r="K22" s="360" t="s">
        <v>718</v>
      </c>
      <c r="L22" s="360" t="s">
        <v>719</v>
      </c>
      <c r="M22" s="360" t="s">
        <v>721</v>
      </c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3"/>
    </row>
    <row r="23" spans="1:24" s="121" customFormat="1" ht="40.5" customHeight="1" x14ac:dyDescent="0.2">
      <c r="A23" s="364"/>
      <c r="B23" s="364"/>
      <c r="C23" s="364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18" t="s">
        <v>711</v>
      </c>
      <c r="O23" s="318" t="s">
        <v>2</v>
      </c>
      <c r="P23" s="318" t="s">
        <v>711</v>
      </c>
      <c r="Q23" s="318" t="s">
        <v>2</v>
      </c>
      <c r="R23" s="318" t="s">
        <v>711</v>
      </c>
      <c r="S23" s="318" t="s">
        <v>2</v>
      </c>
      <c r="T23" s="318" t="s">
        <v>711</v>
      </c>
      <c r="U23" s="318" t="s">
        <v>2</v>
      </c>
      <c r="V23" s="318" t="s">
        <v>711</v>
      </c>
      <c r="W23" s="318" t="s">
        <v>2</v>
      </c>
      <c r="X23" s="364"/>
    </row>
    <row r="24" spans="1:24" s="121" customFormat="1" ht="11.25" x14ac:dyDescent="0.2">
      <c r="A24" s="130">
        <v>1</v>
      </c>
      <c r="B24" s="130">
        <v>2</v>
      </c>
      <c r="C24" s="130">
        <v>3</v>
      </c>
      <c r="D24" s="130">
        <v>4</v>
      </c>
      <c r="E24" s="130">
        <v>5</v>
      </c>
      <c r="F24" s="130">
        <v>6</v>
      </c>
      <c r="G24" s="130">
        <v>7</v>
      </c>
      <c r="H24" s="130">
        <v>8</v>
      </c>
      <c r="I24" s="130">
        <v>9</v>
      </c>
      <c r="J24" s="130">
        <v>10</v>
      </c>
      <c r="K24" s="130">
        <v>11</v>
      </c>
      <c r="L24" s="130">
        <v>12</v>
      </c>
      <c r="M24" s="130">
        <v>13</v>
      </c>
      <c r="N24" s="130">
        <v>14</v>
      </c>
      <c r="O24" s="130">
        <v>15</v>
      </c>
      <c r="P24" s="130">
        <v>16</v>
      </c>
      <c r="Q24" s="130">
        <v>17</v>
      </c>
      <c r="R24" s="130">
        <v>18</v>
      </c>
      <c r="S24" s="130">
        <v>19</v>
      </c>
      <c r="T24" s="130">
        <v>20</v>
      </c>
      <c r="U24" s="130">
        <v>21</v>
      </c>
      <c r="V24" s="130">
        <v>22</v>
      </c>
      <c r="W24" s="130">
        <v>23</v>
      </c>
      <c r="X24" s="130">
        <v>24</v>
      </c>
    </row>
    <row r="25" spans="1:24" s="121" customFormat="1" ht="12.75" x14ac:dyDescent="0.2">
      <c r="A25" s="136" t="s">
        <v>837</v>
      </c>
      <c r="B25" s="137" t="s">
        <v>712</v>
      </c>
      <c r="C25" s="124" t="str">
        <f t="shared" ref="C25" si="0">C31</f>
        <v>нд</v>
      </c>
      <c r="D25" s="131">
        <f>D30+D28</f>
        <v>27.663516000000001</v>
      </c>
      <c r="E25" s="131">
        <f t="shared" ref="E25:U25" si="1">E30+E28</f>
        <v>0</v>
      </c>
      <c r="F25" s="131">
        <f t="shared" si="1"/>
        <v>0</v>
      </c>
      <c r="G25" s="131">
        <f t="shared" si="1"/>
        <v>14.472276000000001</v>
      </c>
      <c r="H25" s="131">
        <f t="shared" si="1"/>
        <v>13.191239999999999</v>
      </c>
      <c r="I25" s="131">
        <f>I30+I28</f>
        <v>27.564450000000004</v>
      </c>
      <c r="J25" s="131">
        <f t="shared" si="1"/>
        <v>0</v>
      </c>
      <c r="K25" s="131">
        <f t="shared" si="1"/>
        <v>0</v>
      </c>
      <c r="L25" s="131">
        <f t="shared" si="1"/>
        <v>14.37021</v>
      </c>
      <c r="M25" s="131">
        <f t="shared" si="1"/>
        <v>13.194240000000001</v>
      </c>
      <c r="N25" s="131">
        <f>I25-D25</f>
        <v>-9.906599999999699E-2</v>
      </c>
      <c r="O25" s="131">
        <f>I25/D25*100</f>
        <v>99.641889339012451</v>
      </c>
      <c r="P25" s="131">
        <f>J25-E25</f>
        <v>0</v>
      </c>
      <c r="Q25" s="131">
        <f>Q30+Q28</f>
        <v>0</v>
      </c>
      <c r="R25" s="131">
        <f t="shared" si="1"/>
        <v>0</v>
      </c>
      <c r="S25" s="131">
        <f t="shared" si="1"/>
        <v>0</v>
      </c>
      <c r="T25" s="131">
        <f>L25-G25</f>
        <v>-0.10206600000000066</v>
      </c>
      <c r="U25" s="131">
        <f t="shared" si="1"/>
        <v>99.29474811011066</v>
      </c>
      <c r="V25" s="131">
        <f>M25-H25</f>
        <v>3.00000000000189E-3</v>
      </c>
      <c r="W25" s="131">
        <f>M25/H25*100</f>
        <v>100.02274236538796</v>
      </c>
      <c r="X25" s="138" t="s">
        <v>844</v>
      </c>
    </row>
    <row r="26" spans="1:24" s="121" customFormat="1" ht="25.5" x14ac:dyDescent="0.2">
      <c r="A26" s="136" t="s">
        <v>838</v>
      </c>
      <c r="B26" s="137" t="s">
        <v>839</v>
      </c>
      <c r="C26" s="124" t="s">
        <v>844</v>
      </c>
      <c r="D26" s="131">
        <f>D30</f>
        <v>25.964316</v>
      </c>
      <c r="E26" s="131">
        <f t="shared" ref="E26:U26" si="2">E30</f>
        <v>0</v>
      </c>
      <c r="F26" s="131">
        <f t="shared" si="2"/>
        <v>0</v>
      </c>
      <c r="G26" s="131">
        <f t="shared" si="2"/>
        <v>14.472276000000001</v>
      </c>
      <c r="H26" s="131">
        <f t="shared" si="2"/>
        <v>11.492039999999999</v>
      </c>
      <c r="I26" s="131">
        <f t="shared" si="2"/>
        <v>25.862250000000003</v>
      </c>
      <c r="J26" s="131">
        <f t="shared" si="2"/>
        <v>0</v>
      </c>
      <c r="K26" s="131">
        <f t="shared" si="2"/>
        <v>0</v>
      </c>
      <c r="L26" s="131">
        <f t="shared" si="2"/>
        <v>14.37021</v>
      </c>
      <c r="M26" s="131">
        <f t="shared" si="2"/>
        <v>11.492040000000001</v>
      </c>
      <c r="N26" s="131">
        <f>I26-D26</f>
        <v>-0.1020659999999971</v>
      </c>
      <c r="O26" s="131">
        <f>I26/D26*100</f>
        <v>99.606898945460387</v>
      </c>
      <c r="P26" s="131">
        <f t="shared" si="2"/>
        <v>0</v>
      </c>
      <c r="Q26" s="131">
        <f>Q30</f>
        <v>0</v>
      </c>
      <c r="R26" s="131">
        <f t="shared" si="2"/>
        <v>0</v>
      </c>
      <c r="S26" s="131">
        <f t="shared" si="2"/>
        <v>0</v>
      </c>
      <c r="T26" s="131">
        <f>L26-G26</f>
        <v>-0.10206600000000066</v>
      </c>
      <c r="U26" s="131">
        <f t="shared" si="2"/>
        <v>99.29474811011066</v>
      </c>
      <c r="V26" s="131">
        <f>M26-H26</f>
        <v>0</v>
      </c>
      <c r="W26" s="131">
        <f>W30</f>
        <v>100.00000000000003</v>
      </c>
      <c r="X26" s="138" t="str">
        <f t="shared" ref="X26" si="3">X32</f>
        <v>нд</v>
      </c>
    </row>
    <row r="27" spans="1:24" ht="35.25" customHeight="1" x14ac:dyDescent="0.25">
      <c r="A27" s="136" t="s">
        <v>840</v>
      </c>
      <c r="B27" s="137" t="s">
        <v>841</v>
      </c>
      <c r="C27" s="124" t="str">
        <f>C33</f>
        <v>нд</v>
      </c>
      <c r="D27" s="123" t="str">
        <f>D33</f>
        <v>нд</v>
      </c>
      <c r="E27" s="123" t="str">
        <f t="shared" ref="E27:X27" si="4">E33</f>
        <v>нд</v>
      </c>
      <c r="F27" s="123" t="str">
        <f t="shared" si="4"/>
        <v>нд</v>
      </c>
      <c r="G27" s="123" t="str">
        <f t="shared" si="4"/>
        <v>нд</v>
      </c>
      <c r="H27" s="123" t="str">
        <f t="shared" si="4"/>
        <v>нд</v>
      </c>
      <c r="I27" s="123" t="str">
        <f t="shared" si="4"/>
        <v>нд</v>
      </c>
      <c r="J27" s="123" t="str">
        <f t="shared" si="4"/>
        <v>нд</v>
      </c>
      <c r="K27" s="123" t="str">
        <f t="shared" si="4"/>
        <v>нд</v>
      </c>
      <c r="L27" s="123" t="str">
        <f t="shared" si="4"/>
        <v>нд</v>
      </c>
      <c r="M27" s="123" t="str">
        <f t="shared" si="4"/>
        <v>нд</v>
      </c>
      <c r="N27" s="123" t="str">
        <f t="shared" si="4"/>
        <v>нд</v>
      </c>
      <c r="O27" s="123" t="str">
        <f t="shared" si="4"/>
        <v>нд</v>
      </c>
      <c r="P27" s="123" t="str">
        <f t="shared" si="4"/>
        <v>нд</v>
      </c>
      <c r="Q27" s="123" t="str">
        <f t="shared" si="4"/>
        <v>нд</v>
      </c>
      <c r="R27" s="123" t="str">
        <f t="shared" si="4"/>
        <v>нд</v>
      </c>
      <c r="S27" s="123" t="str">
        <f t="shared" si="4"/>
        <v>нд</v>
      </c>
      <c r="T27" s="123" t="str">
        <f t="shared" si="4"/>
        <v>нд</v>
      </c>
      <c r="U27" s="123" t="str">
        <f t="shared" si="4"/>
        <v>нд</v>
      </c>
      <c r="V27" s="123" t="str">
        <f t="shared" si="4"/>
        <v>нд</v>
      </c>
      <c r="W27" s="123" t="str">
        <f t="shared" si="4"/>
        <v>нд</v>
      </c>
      <c r="X27" s="124" t="str">
        <f t="shared" si="4"/>
        <v>нд</v>
      </c>
    </row>
    <row r="28" spans="1:24" ht="46.5" customHeight="1" x14ac:dyDescent="0.25">
      <c r="A28" s="136" t="s">
        <v>842</v>
      </c>
      <c r="B28" s="137" t="s">
        <v>843</v>
      </c>
      <c r="C28" s="124" t="s">
        <v>844</v>
      </c>
      <c r="D28" s="123">
        <f>D36</f>
        <v>1.6992</v>
      </c>
      <c r="E28" s="123">
        <f t="shared" ref="E28:U28" si="5">E36</f>
        <v>0</v>
      </c>
      <c r="F28" s="123">
        <f t="shared" si="5"/>
        <v>0</v>
      </c>
      <c r="G28" s="123">
        <f t="shared" si="5"/>
        <v>0</v>
      </c>
      <c r="H28" s="123">
        <f t="shared" si="5"/>
        <v>1.6992</v>
      </c>
      <c r="I28" s="123">
        <f>I36</f>
        <v>1.7022000000000002</v>
      </c>
      <c r="J28" s="123">
        <f t="shared" si="5"/>
        <v>0</v>
      </c>
      <c r="K28" s="123">
        <f t="shared" si="5"/>
        <v>0</v>
      </c>
      <c r="L28" s="123">
        <f t="shared" si="5"/>
        <v>0</v>
      </c>
      <c r="M28" s="123">
        <f t="shared" si="5"/>
        <v>1.7022000000000002</v>
      </c>
      <c r="N28" s="123">
        <f>I28-D28</f>
        <v>3.0000000000001137E-3</v>
      </c>
      <c r="O28" s="123">
        <f t="shared" si="5"/>
        <v>100.17655367231639</v>
      </c>
      <c r="P28" s="123">
        <f t="shared" si="5"/>
        <v>0</v>
      </c>
      <c r="Q28" s="123">
        <f t="shared" si="5"/>
        <v>0</v>
      </c>
      <c r="R28" s="123">
        <f t="shared" si="5"/>
        <v>0</v>
      </c>
      <c r="S28" s="123">
        <f t="shared" si="5"/>
        <v>0</v>
      </c>
      <c r="T28" s="123">
        <f>L28-G28</f>
        <v>0</v>
      </c>
      <c r="U28" s="123">
        <f t="shared" si="5"/>
        <v>0</v>
      </c>
      <c r="V28" s="123">
        <f>M28-H28</f>
        <v>3.0000000000001137E-3</v>
      </c>
      <c r="W28" s="123">
        <f>W36</f>
        <v>100.17655367231639</v>
      </c>
      <c r="X28" s="124" t="s">
        <v>844</v>
      </c>
    </row>
    <row r="29" spans="1:24" ht="35.25" customHeight="1" x14ac:dyDescent="0.25">
      <c r="A29" s="136" t="s">
        <v>879</v>
      </c>
      <c r="B29" s="137" t="s">
        <v>850</v>
      </c>
      <c r="C29" s="124" t="s">
        <v>844</v>
      </c>
      <c r="D29" s="124" t="s">
        <v>844</v>
      </c>
      <c r="E29" s="124" t="s">
        <v>844</v>
      </c>
      <c r="F29" s="124" t="s">
        <v>844</v>
      </c>
      <c r="G29" s="124" t="s">
        <v>844</v>
      </c>
      <c r="H29" s="124" t="s">
        <v>844</v>
      </c>
      <c r="I29" s="124" t="s">
        <v>844</v>
      </c>
      <c r="J29" s="124" t="s">
        <v>844</v>
      </c>
      <c r="K29" s="124" t="s">
        <v>844</v>
      </c>
      <c r="L29" s="124" t="s">
        <v>844</v>
      </c>
      <c r="M29" s="124" t="s">
        <v>844</v>
      </c>
      <c r="N29" s="124" t="s">
        <v>844</v>
      </c>
      <c r="O29" s="124" t="s">
        <v>844</v>
      </c>
      <c r="P29" s="124" t="s">
        <v>844</v>
      </c>
      <c r="Q29" s="124" t="s">
        <v>844</v>
      </c>
      <c r="R29" s="124" t="s">
        <v>844</v>
      </c>
      <c r="S29" s="124" t="s">
        <v>844</v>
      </c>
      <c r="T29" s="124" t="s">
        <v>844</v>
      </c>
      <c r="U29" s="124" t="s">
        <v>844</v>
      </c>
      <c r="V29" s="124" t="s">
        <v>844</v>
      </c>
      <c r="W29" s="124" t="s">
        <v>844</v>
      </c>
      <c r="X29" s="124" t="s">
        <v>844</v>
      </c>
    </row>
    <row r="30" spans="1:24" ht="30" customHeight="1" x14ac:dyDescent="0.25">
      <c r="A30" s="136" t="s">
        <v>28</v>
      </c>
      <c r="B30" s="137" t="s">
        <v>845</v>
      </c>
      <c r="C30" s="124" t="s">
        <v>844</v>
      </c>
      <c r="D30" s="123">
        <f>D31</f>
        <v>25.964316</v>
      </c>
      <c r="E30" s="123">
        <f t="shared" ref="E30:S30" si="6">E31</f>
        <v>0</v>
      </c>
      <c r="F30" s="123">
        <f t="shared" si="6"/>
        <v>0</v>
      </c>
      <c r="G30" s="123">
        <f t="shared" si="6"/>
        <v>14.472276000000001</v>
      </c>
      <c r="H30" s="123">
        <f t="shared" si="6"/>
        <v>11.492039999999999</v>
      </c>
      <c r="I30" s="123">
        <f t="shared" si="6"/>
        <v>25.862250000000003</v>
      </c>
      <c r="J30" s="123">
        <f t="shared" si="6"/>
        <v>0</v>
      </c>
      <c r="K30" s="123">
        <f t="shared" si="6"/>
        <v>0</v>
      </c>
      <c r="L30" s="123">
        <f t="shared" si="6"/>
        <v>14.37021</v>
      </c>
      <c r="M30" s="123">
        <f t="shared" si="6"/>
        <v>11.492040000000001</v>
      </c>
      <c r="N30" s="123">
        <f t="shared" ref="N30:N32" si="7">I30-D30</f>
        <v>-0.1020659999999971</v>
      </c>
      <c r="O30" s="123">
        <f>I30/D30*100</f>
        <v>99.606898945460387</v>
      </c>
      <c r="P30" s="123">
        <f t="shared" si="6"/>
        <v>0</v>
      </c>
      <c r="Q30" s="123">
        <f t="shared" si="6"/>
        <v>0</v>
      </c>
      <c r="R30" s="123">
        <f t="shared" si="6"/>
        <v>0</v>
      </c>
      <c r="S30" s="123">
        <f t="shared" si="6"/>
        <v>0</v>
      </c>
      <c r="T30" s="123">
        <f t="shared" ref="T30:T32" si="8">L30-G30</f>
        <v>-0.10206600000000066</v>
      </c>
      <c r="U30" s="123">
        <f>L30/G30*100</f>
        <v>99.29474811011066</v>
      </c>
      <c r="V30" s="123">
        <f t="shared" ref="V30:V32" si="9">M30-H30</f>
        <v>0</v>
      </c>
      <c r="W30" s="123">
        <f>M30/H30*100</f>
        <v>100.00000000000003</v>
      </c>
      <c r="X30" s="124" t="s">
        <v>844</v>
      </c>
    </row>
    <row r="31" spans="1:24" ht="38.25" x14ac:dyDescent="0.25">
      <c r="A31" s="136" t="s">
        <v>479</v>
      </c>
      <c r="B31" s="137" t="s">
        <v>880</v>
      </c>
      <c r="C31" s="124" t="s">
        <v>844</v>
      </c>
      <c r="D31" s="123">
        <f>D32</f>
        <v>25.964316</v>
      </c>
      <c r="E31" s="123">
        <f t="shared" ref="E31:S31" si="10">E32</f>
        <v>0</v>
      </c>
      <c r="F31" s="123">
        <f t="shared" si="10"/>
        <v>0</v>
      </c>
      <c r="G31" s="123">
        <f t="shared" si="10"/>
        <v>14.472276000000001</v>
      </c>
      <c r="H31" s="123">
        <f t="shared" si="10"/>
        <v>11.492039999999999</v>
      </c>
      <c r="I31" s="123">
        <f t="shared" si="10"/>
        <v>25.862250000000003</v>
      </c>
      <c r="J31" s="123">
        <f t="shared" si="10"/>
        <v>0</v>
      </c>
      <c r="K31" s="123">
        <f t="shared" si="10"/>
        <v>0</v>
      </c>
      <c r="L31" s="123">
        <f t="shared" si="10"/>
        <v>14.37021</v>
      </c>
      <c r="M31" s="123">
        <f t="shared" si="10"/>
        <v>11.492040000000001</v>
      </c>
      <c r="N31" s="123">
        <f t="shared" si="7"/>
        <v>-0.1020659999999971</v>
      </c>
      <c r="O31" s="123">
        <f t="shared" ref="O31" si="11">I31/D31*100</f>
        <v>99.606898945460387</v>
      </c>
      <c r="P31" s="123">
        <f t="shared" si="10"/>
        <v>0</v>
      </c>
      <c r="Q31" s="123">
        <f t="shared" si="10"/>
        <v>0</v>
      </c>
      <c r="R31" s="123">
        <f t="shared" si="10"/>
        <v>0</v>
      </c>
      <c r="S31" s="123">
        <f t="shared" si="10"/>
        <v>0</v>
      </c>
      <c r="T31" s="123">
        <f t="shared" si="8"/>
        <v>-0.10206600000000066</v>
      </c>
      <c r="U31" s="123">
        <f t="shared" ref="U31:U32" si="12">L31/G31*100</f>
        <v>99.29474811011066</v>
      </c>
      <c r="V31" s="123">
        <f t="shared" si="9"/>
        <v>0</v>
      </c>
      <c r="W31" s="123">
        <f t="shared" ref="W31:W32" si="13">M31/H31*100</f>
        <v>100.00000000000003</v>
      </c>
      <c r="X31" s="124" t="s">
        <v>844</v>
      </c>
    </row>
    <row r="32" spans="1:24" ht="25.5" customHeight="1" x14ac:dyDescent="0.25">
      <c r="A32" s="125" t="s">
        <v>871</v>
      </c>
      <c r="B32" s="139" t="s">
        <v>872</v>
      </c>
      <c r="C32" s="124" t="s">
        <v>873</v>
      </c>
      <c r="D32" s="123">
        <f>E32+F32+G32+H32</f>
        <v>25.964316</v>
      </c>
      <c r="E32" s="123">
        <v>0</v>
      </c>
      <c r="F32" s="123">
        <v>0</v>
      </c>
      <c r="G32" s="123">
        <v>14.472276000000001</v>
      </c>
      <c r="H32" s="123">
        <v>11.492039999999999</v>
      </c>
      <c r="I32" s="123">
        <f>J32+K32+L32+M32</f>
        <v>25.862250000000003</v>
      </c>
      <c r="J32" s="123">
        <v>0</v>
      </c>
      <c r="K32" s="123">
        <v>0</v>
      </c>
      <c r="L32" s="123">
        <f>14.37021</f>
        <v>14.37021</v>
      </c>
      <c r="M32" s="123">
        <f>9.5767*1.2</f>
        <v>11.492040000000001</v>
      </c>
      <c r="N32" s="123">
        <f t="shared" si="7"/>
        <v>-0.1020659999999971</v>
      </c>
      <c r="O32" s="123">
        <f>I32/D32*100</f>
        <v>99.606898945460387</v>
      </c>
      <c r="P32" s="123">
        <v>0</v>
      </c>
      <c r="Q32" s="123">
        <v>0</v>
      </c>
      <c r="R32" s="123">
        <v>0</v>
      </c>
      <c r="S32" s="123">
        <v>0</v>
      </c>
      <c r="T32" s="123">
        <f t="shared" si="8"/>
        <v>-0.10206600000000066</v>
      </c>
      <c r="U32" s="123">
        <f t="shared" si="12"/>
        <v>99.29474811011066</v>
      </c>
      <c r="V32" s="123">
        <f t="shared" si="9"/>
        <v>0</v>
      </c>
      <c r="W32" s="123">
        <f t="shared" si="13"/>
        <v>100.00000000000003</v>
      </c>
      <c r="X32" s="124" t="s">
        <v>844</v>
      </c>
    </row>
    <row r="33" spans="1:24" ht="52.5" customHeight="1" collapsed="1" x14ac:dyDescent="0.25">
      <c r="A33" s="125" t="s">
        <v>846</v>
      </c>
      <c r="B33" s="124" t="s">
        <v>847</v>
      </c>
      <c r="C33" s="124" t="str">
        <f>C35</f>
        <v>нд</v>
      </c>
      <c r="D33" s="124" t="s">
        <v>844</v>
      </c>
      <c r="E33" s="124" t="s">
        <v>844</v>
      </c>
      <c r="F33" s="124" t="s">
        <v>844</v>
      </c>
      <c r="G33" s="124" t="s">
        <v>844</v>
      </c>
      <c r="H33" s="124" t="s">
        <v>844</v>
      </c>
      <c r="I33" s="124" t="s">
        <v>844</v>
      </c>
      <c r="J33" s="124" t="s">
        <v>844</v>
      </c>
      <c r="K33" s="124" t="s">
        <v>844</v>
      </c>
      <c r="L33" s="124" t="s">
        <v>844</v>
      </c>
      <c r="M33" s="124" t="s">
        <v>844</v>
      </c>
      <c r="N33" s="124" t="s">
        <v>844</v>
      </c>
      <c r="O33" s="124" t="s">
        <v>844</v>
      </c>
      <c r="P33" s="124" t="s">
        <v>844</v>
      </c>
      <c r="Q33" s="124" t="s">
        <v>844</v>
      </c>
      <c r="R33" s="124" t="s">
        <v>844</v>
      </c>
      <c r="S33" s="124" t="s">
        <v>844</v>
      </c>
      <c r="T33" s="124" t="s">
        <v>844</v>
      </c>
      <c r="U33" s="124" t="s">
        <v>844</v>
      </c>
      <c r="V33" s="124" t="s">
        <v>844</v>
      </c>
      <c r="W33" s="124" t="s">
        <v>844</v>
      </c>
      <c r="X33" s="124" t="str">
        <f t="shared" ref="X33" si="14">X35</f>
        <v>нд</v>
      </c>
    </row>
    <row r="34" spans="1:24" ht="54" customHeight="1" x14ac:dyDescent="0.25">
      <c r="A34" s="125" t="s">
        <v>489</v>
      </c>
      <c r="B34" s="124" t="s">
        <v>881</v>
      </c>
      <c r="C34" s="124" t="s">
        <v>844</v>
      </c>
      <c r="D34" s="124" t="s">
        <v>844</v>
      </c>
      <c r="E34" s="124" t="s">
        <v>844</v>
      </c>
      <c r="F34" s="124" t="s">
        <v>844</v>
      </c>
      <c r="G34" s="124" t="s">
        <v>844</v>
      </c>
      <c r="H34" s="124" t="s">
        <v>844</v>
      </c>
      <c r="I34" s="124" t="s">
        <v>844</v>
      </c>
      <c r="J34" s="124" t="s">
        <v>844</v>
      </c>
      <c r="K34" s="124" t="s">
        <v>844</v>
      </c>
      <c r="L34" s="124" t="s">
        <v>844</v>
      </c>
      <c r="M34" s="124" t="s">
        <v>844</v>
      </c>
      <c r="N34" s="124" t="s">
        <v>844</v>
      </c>
      <c r="O34" s="124" t="s">
        <v>844</v>
      </c>
      <c r="P34" s="124" t="s">
        <v>844</v>
      </c>
      <c r="Q34" s="124" t="s">
        <v>844</v>
      </c>
      <c r="R34" s="124" t="s">
        <v>844</v>
      </c>
      <c r="S34" s="124" t="s">
        <v>844</v>
      </c>
      <c r="T34" s="124" t="s">
        <v>844</v>
      </c>
      <c r="U34" s="124" t="s">
        <v>844</v>
      </c>
      <c r="V34" s="124" t="s">
        <v>844</v>
      </c>
      <c r="W34" s="124" t="s">
        <v>844</v>
      </c>
      <c r="X34" s="124" t="s">
        <v>844</v>
      </c>
    </row>
    <row r="35" spans="1:24" ht="52.5" customHeight="1" x14ac:dyDescent="0.25">
      <c r="A35" s="125" t="s">
        <v>32</v>
      </c>
      <c r="B35" s="124" t="s">
        <v>848</v>
      </c>
      <c r="C35" s="124" t="s">
        <v>844</v>
      </c>
      <c r="D35" s="124" t="s">
        <v>844</v>
      </c>
      <c r="E35" s="124" t="s">
        <v>844</v>
      </c>
      <c r="F35" s="124" t="s">
        <v>844</v>
      </c>
      <c r="G35" s="124" t="s">
        <v>844</v>
      </c>
      <c r="H35" s="124" t="s">
        <v>844</v>
      </c>
      <c r="I35" s="124" t="s">
        <v>844</v>
      </c>
      <c r="J35" s="124" t="s">
        <v>844</v>
      </c>
      <c r="K35" s="124" t="s">
        <v>844</v>
      </c>
      <c r="L35" s="124" t="s">
        <v>844</v>
      </c>
      <c r="M35" s="124" t="s">
        <v>844</v>
      </c>
      <c r="N35" s="124" t="s">
        <v>844</v>
      </c>
      <c r="O35" s="124" t="s">
        <v>844</v>
      </c>
      <c r="P35" s="124" t="s">
        <v>844</v>
      </c>
      <c r="Q35" s="124" t="s">
        <v>844</v>
      </c>
      <c r="R35" s="124" t="s">
        <v>844</v>
      </c>
      <c r="S35" s="124" t="s">
        <v>844</v>
      </c>
      <c r="T35" s="124" t="s">
        <v>844</v>
      </c>
      <c r="U35" s="124" t="s">
        <v>844</v>
      </c>
      <c r="V35" s="124" t="s">
        <v>844</v>
      </c>
      <c r="W35" s="124" t="s">
        <v>844</v>
      </c>
      <c r="X35" s="124" t="str">
        <f t="shared" ref="X35" si="15">X36</f>
        <v>нд</v>
      </c>
    </row>
    <row r="36" spans="1:24" ht="54" customHeight="1" x14ac:dyDescent="0.25">
      <c r="A36" s="125" t="s">
        <v>36</v>
      </c>
      <c r="B36" s="127" t="s">
        <v>849</v>
      </c>
      <c r="C36" s="124" t="s">
        <v>844</v>
      </c>
      <c r="D36" s="123">
        <f t="shared" ref="D36:D37" si="16">E36+F36+G36+H36</f>
        <v>1.6992</v>
      </c>
      <c r="E36" s="131">
        <f t="shared" ref="E36:S36" si="17">SUM(E37:E37)</f>
        <v>0</v>
      </c>
      <c r="F36" s="131">
        <f t="shared" si="17"/>
        <v>0</v>
      </c>
      <c r="G36" s="131">
        <f t="shared" si="17"/>
        <v>0</v>
      </c>
      <c r="H36" s="131">
        <f>SUM(H37:H37)</f>
        <v>1.6992</v>
      </c>
      <c r="I36" s="131">
        <f t="shared" si="17"/>
        <v>1.7022000000000002</v>
      </c>
      <c r="J36" s="131">
        <f t="shared" si="17"/>
        <v>0</v>
      </c>
      <c r="K36" s="131">
        <f t="shared" si="17"/>
        <v>0</v>
      </c>
      <c r="L36" s="131">
        <f t="shared" si="17"/>
        <v>0</v>
      </c>
      <c r="M36" s="131">
        <f t="shared" si="17"/>
        <v>1.7022000000000002</v>
      </c>
      <c r="N36" s="131">
        <f t="shared" ref="N36:N37" si="18">I36-D36</f>
        <v>3.0000000000001137E-3</v>
      </c>
      <c r="O36" s="131">
        <f t="shared" ref="O36:O37" si="19">I36/D36*100</f>
        <v>100.17655367231639</v>
      </c>
      <c r="P36" s="131">
        <f t="shared" si="17"/>
        <v>0</v>
      </c>
      <c r="Q36" s="131">
        <f t="shared" si="17"/>
        <v>0</v>
      </c>
      <c r="R36" s="131">
        <f t="shared" si="17"/>
        <v>0</v>
      </c>
      <c r="S36" s="131">
        <f t="shared" si="17"/>
        <v>0</v>
      </c>
      <c r="T36" s="131">
        <f t="shared" ref="T36:T37" si="20">L36-G36</f>
        <v>0</v>
      </c>
      <c r="U36" s="131">
        <v>0</v>
      </c>
      <c r="V36" s="131">
        <f t="shared" ref="V36:V37" si="21">M36-H36</f>
        <v>3.0000000000001137E-3</v>
      </c>
      <c r="W36" s="131">
        <f t="shared" ref="W36" si="22">M36/H36*100</f>
        <v>100.17655367231639</v>
      </c>
      <c r="X36" s="140" t="s">
        <v>844</v>
      </c>
    </row>
    <row r="37" spans="1:24" ht="33" customHeight="1" x14ac:dyDescent="0.25">
      <c r="A37" s="141" t="s">
        <v>875</v>
      </c>
      <c r="B37" s="142" t="s">
        <v>876</v>
      </c>
      <c r="C37" s="124" t="s">
        <v>877</v>
      </c>
      <c r="D37" s="123">
        <f t="shared" si="16"/>
        <v>1.6992</v>
      </c>
      <c r="E37" s="123">
        <v>0</v>
      </c>
      <c r="F37" s="123">
        <v>0</v>
      </c>
      <c r="G37" s="123">
        <f>L37</f>
        <v>0</v>
      </c>
      <c r="H37" s="123">
        <v>1.6992</v>
      </c>
      <c r="I37" s="123">
        <f>M37</f>
        <v>1.7022000000000002</v>
      </c>
      <c r="J37" s="123">
        <v>0</v>
      </c>
      <c r="K37" s="123">
        <v>0</v>
      </c>
      <c r="L37" s="123">
        <v>0</v>
      </c>
      <c r="M37" s="123">
        <f>Ф10!P35</f>
        <v>1.7022000000000002</v>
      </c>
      <c r="N37" s="123">
        <f t="shared" si="18"/>
        <v>3.0000000000001137E-3</v>
      </c>
      <c r="O37" s="123">
        <f t="shared" si="19"/>
        <v>100.17655367231639</v>
      </c>
      <c r="P37" s="123">
        <v>0</v>
      </c>
      <c r="Q37" s="123">
        <v>0</v>
      </c>
      <c r="R37" s="123">
        <v>0</v>
      </c>
      <c r="S37" s="123">
        <v>0</v>
      </c>
      <c r="T37" s="123">
        <f t="shared" si="20"/>
        <v>0</v>
      </c>
      <c r="U37" s="123">
        <v>0</v>
      </c>
      <c r="V37" s="123">
        <f t="shared" si="21"/>
        <v>3.0000000000001137E-3</v>
      </c>
      <c r="W37" s="123">
        <f>M37/H37*100</f>
        <v>100.17655367231639</v>
      </c>
      <c r="X37" s="124" t="s">
        <v>844</v>
      </c>
    </row>
  </sheetData>
  <mergeCells count="36">
    <mergeCell ref="A19:A23"/>
    <mergeCell ref="B19:B23"/>
    <mergeCell ref="C19:C23"/>
    <mergeCell ref="D19:M19"/>
    <mergeCell ref="N19:W20"/>
    <mergeCell ref="E22:E23"/>
    <mergeCell ref="F22:F23"/>
    <mergeCell ref="M22:M23"/>
    <mergeCell ref="J22:J23"/>
    <mergeCell ref="N21:O22"/>
    <mergeCell ref="G22:G23"/>
    <mergeCell ref="P21:Q22"/>
    <mergeCell ref="X1:Y1"/>
    <mergeCell ref="W2:Y2"/>
    <mergeCell ref="R4:Y4"/>
    <mergeCell ref="W5:Y5"/>
    <mergeCell ref="U6:V6"/>
    <mergeCell ref="I11:Y11"/>
    <mergeCell ref="A8:X8"/>
    <mergeCell ref="I9:J9"/>
    <mergeCell ref="L9:M9"/>
    <mergeCell ref="I12:R12"/>
    <mergeCell ref="L14:M14"/>
    <mergeCell ref="H22:H23"/>
    <mergeCell ref="I22:I23"/>
    <mergeCell ref="K16:Y16"/>
    <mergeCell ref="X19:X23"/>
    <mergeCell ref="V21:W22"/>
    <mergeCell ref="K22:K23"/>
    <mergeCell ref="L22:L23"/>
    <mergeCell ref="D20:M20"/>
    <mergeCell ref="D21:H21"/>
    <mergeCell ref="I21:M21"/>
    <mergeCell ref="R21:S22"/>
    <mergeCell ref="T21:U22"/>
    <mergeCell ref="D22:D23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7"/>
  <sheetViews>
    <sheetView view="pageBreakPreview" topLeftCell="A16" zoomScale="91" zoomScaleNormal="100" zoomScaleSheetLayoutView="91" workbookViewId="0">
      <selection activeCell="U25" sqref="U25"/>
    </sheetView>
  </sheetViews>
  <sheetFormatPr defaultRowHeight="15.75" x14ac:dyDescent="0.25"/>
  <cols>
    <col min="1" max="1" width="9.42578125" style="120" customWidth="1"/>
    <col min="2" max="2" width="52.5703125" style="120" customWidth="1"/>
    <col min="3" max="3" width="13.28515625" style="120" customWidth="1"/>
    <col min="4" max="5" width="13.85546875" style="120" customWidth="1"/>
    <col min="6" max="17" width="7.7109375" style="120" customWidth="1"/>
    <col min="18" max="19" width="7.5703125" style="300" customWidth="1"/>
    <col min="20" max="20" width="8.85546875" style="300" customWidth="1"/>
    <col min="21" max="21" width="7.140625" style="300" customWidth="1"/>
    <col min="22" max="22" width="9" style="120" customWidth="1"/>
    <col min="23" max="16384" width="9.140625" style="120"/>
  </cols>
  <sheetData>
    <row r="1" spans="1:22" s="117" customFormat="1" ht="12" x14ac:dyDescent="0.2">
      <c r="R1" s="296"/>
      <c r="S1" s="296"/>
      <c r="T1" s="296"/>
      <c r="U1" s="296"/>
      <c r="V1" s="128" t="s">
        <v>723</v>
      </c>
    </row>
    <row r="2" spans="1:22" s="117" customFormat="1" ht="24" customHeight="1" x14ac:dyDescent="0.2">
      <c r="R2" s="296"/>
      <c r="S2" s="296"/>
      <c r="T2" s="393" t="s">
        <v>3</v>
      </c>
      <c r="U2" s="393"/>
      <c r="V2" s="393"/>
    </row>
    <row r="3" spans="1:22" s="117" customFormat="1" ht="24" customHeight="1" x14ac:dyDescent="0.2">
      <c r="R3" s="296"/>
      <c r="S3" s="296"/>
      <c r="T3" s="302"/>
      <c r="U3" s="302"/>
      <c r="V3" s="143"/>
    </row>
    <row r="4" spans="1:22" s="117" customFormat="1" ht="24" customHeight="1" x14ac:dyDescent="0.2">
      <c r="M4" s="144"/>
      <c r="N4" s="133"/>
      <c r="O4" s="374" t="s">
        <v>851</v>
      </c>
      <c r="P4" s="374"/>
      <c r="Q4" s="374"/>
      <c r="R4" s="374"/>
      <c r="S4" s="374"/>
      <c r="T4" s="374"/>
      <c r="U4" s="374"/>
      <c r="V4" s="374"/>
    </row>
    <row r="5" spans="1:22" s="117" customFormat="1" ht="24" customHeight="1" x14ac:dyDescent="0.2">
      <c r="M5" s="145"/>
      <c r="N5" s="133"/>
      <c r="O5" s="133"/>
      <c r="P5" s="133"/>
      <c r="R5" s="297"/>
      <c r="S5" s="297"/>
      <c r="T5" s="375" t="str">
        <f>Ф10!R5</f>
        <v>И.В. Павленко</v>
      </c>
      <c r="U5" s="375"/>
      <c r="V5" s="375"/>
    </row>
    <row r="6" spans="1:22" s="117" customFormat="1" ht="24" customHeight="1" x14ac:dyDescent="0.2">
      <c r="N6" s="129"/>
      <c r="O6" s="129"/>
      <c r="P6" s="129"/>
      <c r="Q6" s="134"/>
      <c r="R6" s="394" t="s">
        <v>852</v>
      </c>
      <c r="S6" s="394"/>
      <c r="T6" s="298"/>
      <c r="U6" s="298"/>
      <c r="V6" s="134"/>
    </row>
    <row r="7" spans="1:22" s="117" customFormat="1" ht="24" customHeight="1" x14ac:dyDescent="0.2">
      <c r="M7" s="145"/>
      <c r="N7" s="133"/>
      <c r="P7" s="133"/>
      <c r="Q7" s="134"/>
      <c r="R7" s="298"/>
      <c r="S7" s="299" t="s">
        <v>853</v>
      </c>
      <c r="T7" s="295"/>
      <c r="U7" s="298"/>
      <c r="V7" s="134"/>
    </row>
    <row r="8" spans="1:22" s="117" customFormat="1" ht="24" customHeight="1" x14ac:dyDescent="0.2">
      <c r="R8" s="296"/>
      <c r="S8" s="296"/>
      <c r="T8" s="302"/>
      <c r="U8" s="302"/>
      <c r="V8" s="143"/>
    </row>
    <row r="9" spans="1:22" s="117" customFormat="1" ht="24" customHeight="1" x14ac:dyDescent="0.2">
      <c r="R9" s="296"/>
      <c r="S9" s="296"/>
      <c r="T9" s="302"/>
      <c r="U9" s="302"/>
      <c r="V9" s="143"/>
    </row>
    <row r="10" spans="1:22" s="117" customFormat="1" x14ac:dyDescent="0.25">
      <c r="A10" s="370" t="s">
        <v>724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</row>
    <row r="11" spans="1:22" s="117" customFormat="1" ht="12" x14ac:dyDescent="0.2">
      <c r="G11" s="128" t="s">
        <v>693</v>
      </c>
      <c r="H11" s="146" t="str">
        <f>Ф11!I9</f>
        <v>4</v>
      </c>
      <c r="I11" s="147" t="s">
        <v>725</v>
      </c>
      <c r="J11" s="146" t="str">
        <f>Ф11!L9</f>
        <v>2023</v>
      </c>
      <c r="K11" s="117" t="s">
        <v>695</v>
      </c>
      <c r="R11" s="296"/>
      <c r="S11" s="296"/>
      <c r="T11" s="296"/>
      <c r="U11" s="296"/>
    </row>
    <row r="12" spans="1:22" ht="11.25" customHeight="1" x14ac:dyDescent="0.25"/>
    <row r="13" spans="1:22" s="117" customFormat="1" ht="14.25" x14ac:dyDescent="0.2">
      <c r="F13" s="128" t="s">
        <v>696</v>
      </c>
      <c r="G13" s="369" t="str">
        <f>Ф11!I11</f>
        <v>Акционерное общество "Спасскэлектросеть"</v>
      </c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</row>
    <row r="14" spans="1:22" s="121" customFormat="1" ht="12.75" customHeight="1" x14ac:dyDescent="0.2">
      <c r="G14" s="371" t="s">
        <v>4</v>
      </c>
      <c r="H14" s="371"/>
      <c r="I14" s="371"/>
      <c r="J14" s="371"/>
      <c r="K14" s="371"/>
      <c r="L14" s="371"/>
      <c r="M14" s="371"/>
      <c r="N14" s="371"/>
      <c r="O14" s="371"/>
      <c r="P14" s="371"/>
      <c r="Q14" s="148"/>
      <c r="R14" s="294"/>
      <c r="S14" s="294"/>
      <c r="T14" s="294"/>
      <c r="U14" s="294"/>
    </row>
    <row r="15" spans="1:22" ht="11.25" customHeight="1" x14ac:dyDescent="0.25"/>
    <row r="16" spans="1:22" s="117" customFormat="1" ht="12" x14ac:dyDescent="0.2">
      <c r="I16" s="128" t="s">
        <v>697</v>
      </c>
      <c r="J16" s="146" t="str">
        <f>Ф11!L14</f>
        <v>2024</v>
      </c>
      <c r="K16" s="117" t="s">
        <v>5</v>
      </c>
      <c r="R16" s="296"/>
      <c r="S16" s="296"/>
      <c r="T16" s="296"/>
      <c r="U16" s="296"/>
    </row>
    <row r="17" spans="1:22" ht="11.25" customHeight="1" x14ac:dyDescent="0.25"/>
    <row r="18" spans="1:22" s="117" customFormat="1" ht="27.75" customHeight="1" x14ac:dyDescent="0.25">
      <c r="G18" s="128" t="s">
        <v>698</v>
      </c>
      <c r="H18" s="335" t="s">
        <v>1171</v>
      </c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</row>
    <row r="19" spans="1:22" s="121" customFormat="1" ht="12.75" customHeight="1" x14ac:dyDescent="0.2">
      <c r="H19" s="371" t="s">
        <v>6</v>
      </c>
      <c r="I19" s="371"/>
      <c r="J19" s="371"/>
      <c r="K19" s="371"/>
      <c r="L19" s="371"/>
      <c r="M19" s="371"/>
      <c r="N19" s="371"/>
      <c r="O19" s="371"/>
      <c r="P19" s="371"/>
      <c r="Q19" s="371"/>
      <c r="R19" s="294"/>
      <c r="S19" s="294"/>
      <c r="T19" s="294"/>
      <c r="U19" s="294"/>
    </row>
    <row r="20" spans="1:22" ht="11.25" customHeight="1" x14ac:dyDescent="0.25"/>
    <row r="21" spans="1:22" s="121" customFormat="1" ht="76.5" customHeight="1" x14ac:dyDescent="0.2">
      <c r="A21" s="362" t="s">
        <v>699</v>
      </c>
      <c r="B21" s="362" t="s">
        <v>700</v>
      </c>
      <c r="C21" s="362" t="s">
        <v>701</v>
      </c>
      <c r="D21" s="362" t="s">
        <v>726</v>
      </c>
      <c r="E21" s="362" t="s">
        <v>859</v>
      </c>
      <c r="F21" s="386" t="s">
        <v>860</v>
      </c>
      <c r="G21" s="387"/>
      <c r="H21" s="386" t="s">
        <v>861</v>
      </c>
      <c r="I21" s="390"/>
      <c r="J21" s="390"/>
      <c r="K21" s="390"/>
      <c r="L21" s="390"/>
      <c r="M21" s="390"/>
      <c r="N21" s="390"/>
      <c r="O21" s="390"/>
      <c r="P21" s="390"/>
      <c r="Q21" s="387"/>
      <c r="R21" s="391" t="s">
        <v>727</v>
      </c>
      <c r="S21" s="392"/>
      <c r="T21" s="382" t="s">
        <v>728</v>
      </c>
      <c r="U21" s="383"/>
      <c r="V21" s="362" t="s">
        <v>705</v>
      </c>
    </row>
    <row r="22" spans="1:22" s="121" customFormat="1" ht="15" customHeight="1" x14ac:dyDescent="0.2">
      <c r="A22" s="363"/>
      <c r="B22" s="363"/>
      <c r="C22" s="363"/>
      <c r="D22" s="363"/>
      <c r="E22" s="363"/>
      <c r="F22" s="360" t="s">
        <v>729</v>
      </c>
      <c r="G22" s="360" t="s">
        <v>730</v>
      </c>
      <c r="H22" s="386" t="s">
        <v>706</v>
      </c>
      <c r="I22" s="387"/>
      <c r="J22" s="386" t="s">
        <v>707</v>
      </c>
      <c r="K22" s="387"/>
      <c r="L22" s="386" t="s">
        <v>708</v>
      </c>
      <c r="M22" s="387"/>
      <c r="N22" s="386" t="s">
        <v>709</v>
      </c>
      <c r="O22" s="387"/>
      <c r="P22" s="386" t="s">
        <v>710</v>
      </c>
      <c r="Q22" s="387"/>
      <c r="R22" s="388" t="s">
        <v>729</v>
      </c>
      <c r="S22" s="388" t="s">
        <v>730</v>
      </c>
      <c r="T22" s="384"/>
      <c r="U22" s="385"/>
      <c r="V22" s="363"/>
    </row>
    <row r="23" spans="1:22" s="121" customFormat="1" ht="78" customHeight="1" x14ac:dyDescent="0.2">
      <c r="A23" s="364"/>
      <c r="B23" s="364"/>
      <c r="C23" s="364"/>
      <c r="D23" s="364"/>
      <c r="E23" s="379"/>
      <c r="F23" s="361"/>
      <c r="G23" s="361"/>
      <c r="H23" s="149" t="s">
        <v>0</v>
      </c>
      <c r="I23" s="149" t="s">
        <v>1</v>
      </c>
      <c r="J23" s="149" t="s">
        <v>0</v>
      </c>
      <c r="K23" s="149" t="s">
        <v>1</v>
      </c>
      <c r="L23" s="149" t="s">
        <v>0</v>
      </c>
      <c r="M23" s="149" t="s">
        <v>1</v>
      </c>
      <c r="N23" s="149" t="s">
        <v>0</v>
      </c>
      <c r="O23" s="149" t="s">
        <v>1</v>
      </c>
      <c r="P23" s="149" t="s">
        <v>0</v>
      </c>
      <c r="Q23" s="149" t="s">
        <v>1</v>
      </c>
      <c r="R23" s="389"/>
      <c r="S23" s="389"/>
      <c r="T23" s="303" t="s">
        <v>731</v>
      </c>
      <c r="U23" s="303" t="s">
        <v>2</v>
      </c>
      <c r="V23" s="364"/>
    </row>
    <row r="24" spans="1:22" s="121" customFormat="1" ht="11.25" x14ac:dyDescent="0.2">
      <c r="A24" s="130">
        <v>1</v>
      </c>
      <c r="B24" s="130">
        <v>2</v>
      </c>
      <c r="C24" s="130">
        <v>3</v>
      </c>
      <c r="D24" s="130">
        <v>4</v>
      </c>
      <c r="E24" s="130">
        <v>5</v>
      </c>
      <c r="F24" s="130">
        <v>6</v>
      </c>
      <c r="G24" s="130">
        <v>7</v>
      </c>
      <c r="H24" s="130">
        <v>8</v>
      </c>
      <c r="I24" s="130">
        <v>9</v>
      </c>
      <c r="J24" s="130">
        <v>10</v>
      </c>
      <c r="K24" s="130">
        <v>11</v>
      </c>
      <c r="L24" s="130">
        <v>12</v>
      </c>
      <c r="M24" s="130">
        <v>13</v>
      </c>
      <c r="N24" s="130">
        <v>14</v>
      </c>
      <c r="O24" s="130">
        <v>15</v>
      </c>
      <c r="P24" s="130">
        <v>16</v>
      </c>
      <c r="Q24" s="130">
        <v>17</v>
      </c>
      <c r="R24" s="301">
        <v>18</v>
      </c>
      <c r="S24" s="301">
        <v>19</v>
      </c>
      <c r="T24" s="301">
        <v>20</v>
      </c>
      <c r="U24" s="301">
        <v>21</v>
      </c>
      <c r="V24" s="130">
        <v>22</v>
      </c>
    </row>
    <row r="25" spans="1:22" s="121" customFormat="1" ht="18.75" customHeight="1" x14ac:dyDescent="0.2">
      <c r="A25" s="136" t="s">
        <v>837</v>
      </c>
      <c r="B25" s="137" t="s">
        <v>712</v>
      </c>
      <c r="C25" s="124" t="s">
        <v>844</v>
      </c>
      <c r="D25" s="123">
        <f>D26+D28</f>
        <v>23.05293</v>
      </c>
      <c r="E25" s="123">
        <f t="shared" ref="E25:O25" si="0">E26+E28</f>
        <v>22.970374380000003</v>
      </c>
      <c r="F25" s="123">
        <f>D25</f>
        <v>23.05293</v>
      </c>
      <c r="G25" s="123">
        <f>G26+G28</f>
        <v>23.05293</v>
      </c>
      <c r="H25" s="123">
        <f t="shared" si="0"/>
        <v>23.05293</v>
      </c>
      <c r="I25" s="123">
        <f t="shared" si="0"/>
        <v>22.970375000000004</v>
      </c>
      <c r="J25" s="123">
        <f t="shared" si="0"/>
        <v>0</v>
      </c>
      <c r="K25" s="123">
        <f t="shared" si="0"/>
        <v>0</v>
      </c>
      <c r="L25" s="123">
        <f t="shared" si="0"/>
        <v>0</v>
      </c>
      <c r="M25" s="123">
        <f t="shared" si="0"/>
        <v>0</v>
      </c>
      <c r="N25" s="123">
        <f t="shared" si="0"/>
        <v>0</v>
      </c>
      <c r="O25" s="123">
        <f t="shared" si="0"/>
        <v>0</v>
      </c>
      <c r="P25" s="123">
        <f>P26+P28</f>
        <v>23.05293</v>
      </c>
      <c r="Q25" s="123">
        <f t="shared" ref="Q25" si="1">Q26+Q28</f>
        <v>22.970375000000004</v>
      </c>
      <c r="R25" s="292">
        <f>R26+R28</f>
        <v>8.2554999999997047E-2</v>
      </c>
      <c r="S25" s="292">
        <f>S26+S28</f>
        <v>8.2554999999997047E-2</v>
      </c>
      <c r="T25" s="292">
        <f>T26+T28</f>
        <v>8.2554999999997047E-2</v>
      </c>
      <c r="U25" s="292">
        <f>Q25/P25*100</f>
        <v>99.641889339012451</v>
      </c>
      <c r="V25" s="123" t="s">
        <v>844</v>
      </c>
    </row>
    <row r="26" spans="1:22" s="121" customFormat="1" ht="30.75" customHeight="1" x14ac:dyDescent="0.2">
      <c r="A26" s="136" t="s">
        <v>838</v>
      </c>
      <c r="B26" s="137" t="s">
        <v>839</v>
      </c>
      <c r="C26" s="124" t="s">
        <v>844</v>
      </c>
      <c r="D26" s="123">
        <f>D30</f>
        <v>21.63693</v>
      </c>
      <c r="E26" s="123">
        <f t="shared" ref="E26:V26" si="2">E30</f>
        <v>21.551874380000001</v>
      </c>
      <c r="F26" s="123">
        <f>D26</f>
        <v>21.63693</v>
      </c>
      <c r="G26" s="123">
        <f t="shared" si="2"/>
        <v>21.63693</v>
      </c>
      <c r="H26" s="123">
        <f t="shared" si="2"/>
        <v>21.63693</v>
      </c>
      <c r="I26" s="123">
        <f t="shared" si="2"/>
        <v>21.551875000000003</v>
      </c>
      <c r="J26" s="123">
        <f t="shared" si="2"/>
        <v>0</v>
      </c>
      <c r="K26" s="123">
        <f t="shared" si="2"/>
        <v>0</v>
      </c>
      <c r="L26" s="123">
        <f t="shared" si="2"/>
        <v>0</v>
      </c>
      <c r="M26" s="123">
        <f t="shared" si="2"/>
        <v>0</v>
      </c>
      <c r="N26" s="123">
        <f t="shared" si="2"/>
        <v>0</v>
      </c>
      <c r="O26" s="123">
        <f t="shared" si="2"/>
        <v>0</v>
      </c>
      <c r="P26" s="123">
        <f t="shared" si="2"/>
        <v>21.63693</v>
      </c>
      <c r="Q26" s="123">
        <f t="shared" ref="Q26" si="3">Q30</f>
        <v>21.551875000000003</v>
      </c>
      <c r="R26" s="292">
        <f t="shared" si="2"/>
        <v>8.5054999999996994E-2</v>
      </c>
      <c r="S26" s="292">
        <f t="shared" si="2"/>
        <v>8.5054999999996994E-2</v>
      </c>
      <c r="T26" s="292">
        <f t="shared" si="2"/>
        <v>8.5054999999996994E-2</v>
      </c>
      <c r="U26" s="292">
        <f t="shared" ref="U26" si="4">Q26/P26*100</f>
        <v>99.606898945460387</v>
      </c>
      <c r="V26" s="123" t="str">
        <f t="shared" si="2"/>
        <v>нд</v>
      </c>
    </row>
    <row r="27" spans="1:22" ht="24" customHeight="1" x14ac:dyDescent="0.25">
      <c r="A27" s="136" t="s">
        <v>840</v>
      </c>
      <c r="B27" s="137" t="s">
        <v>841</v>
      </c>
      <c r="C27" s="124" t="s">
        <v>844</v>
      </c>
      <c r="D27" s="123" t="str">
        <f t="shared" ref="D27:P27" si="5">D34</f>
        <v>нд</v>
      </c>
      <c r="E27" s="123" t="str">
        <f t="shared" si="5"/>
        <v>нд</v>
      </c>
      <c r="F27" s="123" t="str">
        <f t="shared" si="5"/>
        <v>нд</v>
      </c>
      <c r="G27" s="123" t="str">
        <f t="shared" si="5"/>
        <v>нд</v>
      </c>
      <c r="H27" s="123" t="str">
        <f t="shared" si="5"/>
        <v>нд</v>
      </c>
      <c r="I27" s="123" t="str">
        <f t="shared" si="5"/>
        <v>нд</v>
      </c>
      <c r="J27" s="123" t="str">
        <f t="shared" si="5"/>
        <v>нд</v>
      </c>
      <c r="K27" s="123" t="str">
        <f t="shared" si="5"/>
        <v>нд</v>
      </c>
      <c r="L27" s="123" t="str">
        <f t="shared" si="5"/>
        <v>нд</v>
      </c>
      <c r="M27" s="123" t="str">
        <f t="shared" si="5"/>
        <v>нд</v>
      </c>
      <c r="N27" s="123" t="str">
        <f t="shared" si="5"/>
        <v>нд</v>
      </c>
      <c r="O27" s="123" t="str">
        <f t="shared" si="5"/>
        <v>нд</v>
      </c>
      <c r="P27" s="123" t="str">
        <f t="shared" si="5"/>
        <v>нд</v>
      </c>
      <c r="Q27" s="123" t="str">
        <f t="shared" ref="Q27:V27" si="6">Q34</f>
        <v>нд</v>
      </c>
      <c r="R27" s="292" t="str">
        <f t="shared" si="6"/>
        <v>нд</v>
      </c>
      <c r="S27" s="292" t="str">
        <f>S34</f>
        <v>нд</v>
      </c>
      <c r="T27" s="292" t="str">
        <f t="shared" si="6"/>
        <v>нд</v>
      </c>
      <c r="U27" s="292" t="str">
        <f t="shared" si="6"/>
        <v>нд</v>
      </c>
      <c r="V27" s="123" t="str">
        <f t="shared" si="6"/>
        <v>нд</v>
      </c>
    </row>
    <row r="28" spans="1:22" ht="39.75" customHeight="1" x14ac:dyDescent="0.25">
      <c r="A28" s="136" t="s">
        <v>842</v>
      </c>
      <c r="B28" s="137" t="s">
        <v>843</v>
      </c>
      <c r="C28" s="124" t="s">
        <v>844</v>
      </c>
      <c r="D28" s="123">
        <f>D37</f>
        <v>1.4160000000000001</v>
      </c>
      <c r="E28" s="123">
        <f t="shared" ref="E28:V28" si="7">E37</f>
        <v>1.4185000000000001</v>
      </c>
      <c r="F28" s="123">
        <f>D28</f>
        <v>1.4160000000000001</v>
      </c>
      <c r="G28" s="123">
        <f t="shared" si="7"/>
        <v>1.4160000000000001</v>
      </c>
      <c r="H28" s="123">
        <f t="shared" si="7"/>
        <v>1.4160000000000001</v>
      </c>
      <c r="I28" s="123">
        <f t="shared" si="7"/>
        <v>1.4185000000000001</v>
      </c>
      <c r="J28" s="123">
        <f t="shared" si="7"/>
        <v>0</v>
      </c>
      <c r="K28" s="123">
        <f t="shared" si="7"/>
        <v>0</v>
      </c>
      <c r="L28" s="123">
        <f t="shared" si="7"/>
        <v>0</v>
      </c>
      <c r="M28" s="123">
        <f t="shared" si="7"/>
        <v>0</v>
      </c>
      <c r="N28" s="123">
        <f t="shared" si="7"/>
        <v>0</v>
      </c>
      <c r="O28" s="123">
        <f t="shared" si="7"/>
        <v>0</v>
      </c>
      <c r="P28" s="123">
        <f t="shared" si="7"/>
        <v>1.4160000000000001</v>
      </c>
      <c r="Q28" s="123">
        <f t="shared" si="7"/>
        <v>1.4185000000000001</v>
      </c>
      <c r="R28" s="292">
        <f t="shared" si="7"/>
        <v>-2.4999999999999467E-3</v>
      </c>
      <c r="S28" s="292">
        <f t="shared" si="7"/>
        <v>-2.4999999999999467E-3</v>
      </c>
      <c r="T28" s="292">
        <f t="shared" si="7"/>
        <v>-2.4999999999999467E-3</v>
      </c>
      <c r="U28" s="292">
        <f>Q28/P28*100</f>
        <v>100.17655367231637</v>
      </c>
      <c r="V28" s="123" t="str">
        <f t="shared" si="7"/>
        <v>нд</v>
      </c>
    </row>
    <row r="29" spans="1:22" ht="30.75" customHeight="1" x14ac:dyDescent="0.25">
      <c r="A29" s="136" t="s">
        <v>879</v>
      </c>
      <c r="B29" s="137" t="s">
        <v>850</v>
      </c>
      <c r="C29" s="124" t="s">
        <v>844</v>
      </c>
      <c r="D29" s="124" t="s">
        <v>844</v>
      </c>
      <c r="E29" s="124" t="s">
        <v>844</v>
      </c>
      <c r="F29" s="124" t="s">
        <v>844</v>
      </c>
      <c r="G29" s="124" t="s">
        <v>844</v>
      </c>
      <c r="H29" s="124" t="s">
        <v>844</v>
      </c>
      <c r="I29" s="124" t="s">
        <v>844</v>
      </c>
      <c r="J29" s="124" t="s">
        <v>844</v>
      </c>
      <c r="K29" s="124" t="s">
        <v>844</v>
      </c>
      <c r="L29" s="124" t="s">
        <v>844</v>
      </c>
      <c r="M29" s="124" t="s">
        <v>844</v>
      </c>
      <c r="N29" s="124" t="s">
        <v>844</v>
      </c>
      <c r="O29" s="124" t="s">
        <v>844</v>
      </c>
      <c r="P29" s="124" t="s">
        <v>844</v>
      </c>
      <c r="Q29" s="124" t="s">
        <v>844</v>
      </c>
      <c r="R29" s="293" t="s">
        <v>844</v>
      </c>
      <c r="S29" s="293" t="s">
        <v>844</v>
      </c>
      <c r="T29" s="293" t="s">
        <v>844</v>
      </c>
      <c r="U29" s="293" t="s">
        <v>844</v>
      </c>
      <c r="V29" s="124" t="s">
        <v>844</v>
      </c>
    </row>
    <row r="30" spans="1:22" ht="26.25" customHeight="1" x14ac:dyDescent="0.25">
      <c r="A30" s="136" t="s">
        <v>28</v>
      </c>
      <c r="B30" s="137" t="s">
        <v>845</v>
      </c>
      <c r="C30" s="124" t="s">
        <v>844</v>
      </c>
      <c r="D30" s="123">
        <f>D31</f>
        <v>21.63693</v>
      </c>
      <c r="E30" s="123">
        <f t="shared" ref="E30:T30" si="8">E31</f>
        <v>21.551874380000001</v>
      </c>
      <c r="F30" s="123">
        <f t="shared" ref="F30:F32" si="9">D30</f>
        <v>21.63693</v>
      </c>
      <c r="G30" s="123">
        <f t="shared" si="8"/>
        <v>21.63693</v>
      </c>
      <c r="H30" s="123">
        <f t="shared" si="8"/>
        <v>21.63693</v>
      </c>
      <c r="I30" s="123">
        <f t="shared" ref="I30:I32" si="10">Q30</f>
        <v>21.551875000000003</v>
      </c>
      <c r="J30" s="123">
        <f t="shared" si="8"/>
        <v>0</v>
      </c>
      <c r="K30" s="123">
        <f t="shared" si="8"/>
        <v>0</v>
      </c>
      <c r="L30" s="123">
        <f t="shared" si="8"/>
        <v>0</v>
      </c>
      <c r="M30" s="123">
        <f t="shared" si="8"/>
        <v>0</v>
      </c>
      <c r="N30" s="123">
        <f t="shared" si="8"/>
        <v>0</v>
      </c>
      <c r="O30" s="123">
        <f t="shared" si="8"/>
        <v>0</v>
      </c>
      <c r="P30" s="123">
        <f t="shared" si="8"/>
        <v>21.63693</v>
      </c>
      <c r="Q30" s="123">
        <f>Q31</f>
        <v>21.551875000000003</v>
      </c>
      <c r="R30" s="292">
        <f>R31</f>
        <v>8.5054999999996994E-2</v>
      </c>
      <c r="S30" s="292">
        <f t="shared" si="8"/>
        <v>8.5054999999996994E-2</v>
      </c>
      <c r="T30" s="292">
        <f t="shared" si="8"/>
        <v>8.5054999999996994E-2</v>
      </c>
      <c r="U30" s="304">
        <f t="shared" ref="U30:U31" si="11">Q30/P30*100</f>
        <v>99.606898945460387</v>
      </c>
      <c r="V30" s="124" t="s">
        <v>844</v>
      </c>
    </row>
    <row r="31" spans="1:22" ht="49.5" customHeight="1" x14ac:dyDescent="0.25">
      <c r="A31" s="136" t="s">
        <v>479</v>
      </c>
      <c r="B31" s="137" t="s">
        <v>880</v>
      </c>
      <c r="C31" s="124" t="s">
        <v>844</v>
      </c>
      <c r="D31" s="123">
        <f>D32</f>
        <v>21.63693</v>
      </c>
      <c r="E31" s="123">
        <f t="shared" ref="E31:T31" si="12">E32</f>
        <v>21.551874380000001</v>
      </c>
      <c r="F31" s="123">
        <f t="shared" si="9"/>
        <v>21.63693</v>
      </c>
      <c r="G31" s="123">
        <f t="shared" si="12"/>
        <v>21.63693</v>
      </c>
      <c r="H31" s="123">
        <f t="shared" si="12"/>
        <v>21.63693</v>
      </c>
      <c r="I31" s="123">
        <f t="shared" si="10"/>
        <v>21.551875000000003</v>
      </c>
      <c r="J31" s="123">
        <f t="shared" si="12"/>
        <v>0</v>
      </c>
      <c r="K31" s="123">
        <f t="shared" si="12"/>
        <v>0</v>
      </c>
      <c r="L31" s="123">
        <f t="shared" si="12"/>
        <v>0</v>
      </c>
      <c r="M31" s="123">
        <f t="shared" si="12"/>
        <v>0</v>
      </c>
      <c r="N31" s="123">
        <f t="shared" si="12"/>
        <v>0</v>
      </c>
      <c r="O31" s="123">
        <f t="shared" si="12"/>
        <v>0</v>
      </c>
      <c r="P31" s="123">
        <f t="shared" si="12"/>
        <v>21.63693</v>
      </c>
      <c r="Q31" s="123">
        <f>Q32</f>
        <v>21.551875000000003</v>
      </c>
      <c r="R31" s="292">
        <f>R32</f>
        <v>8.5054999999996994E-2</v>
      </c>
      <c r="S31" s="292">
        <f t="shared" si="12"/>
        <v>8.5054999999996994E-2</v>
      </c>
      <c r="T31" s="292">
        <f t="shared" si="12"/>
        <v>8.5054999999996994E-2</v>
      </c>
      <c r="U31" s="304">
        <f t="shared" si="11"/>
        <v>99.606898945460387</v>
      </c>
      <c r="V31" s="124" t="s">
        <v>844</v>
      </c>
    </row>
    <row r="32" spans="1:22" ht="13.5" customHeight="1" x14ac:dyDescent="0.25">
      <c r="A32" s="125" t="s">
        <v>871</v>
      </c>
      <c r="B32" s="139" t="s">
        <v>872</v>
      </c>
      <c r="C32" s="124" t="s">
        <v>873</v>
      </c>
      <c r="D32" s="123">
        <f>Ф10!D30/1.2</f>
        <v>21.63693</v>
      </c>
      <c r="E32" s="123">
        <f>Ф10!E30/1.2</f>
        <v>21.551874380000001</v>
      </c>
      <c r="F32" s="123">
        <f t="shared" si="9"/>
        <v>21.63693</v>
      </c>
      <c r="G32" s="123">
        <f>F32</f>
        <v>21.63693</v>
      </c>
      <c r="H32" s="123">
        <f>J32+L32+N32+P32</f>
        <v>21.63693</v>
      </c>
      <c r="I32" s="123">
        <f t="shared" si="10"/>
        <v>21.551875000000003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f>Ф10!O30/1.2</f>
        <v>21.63693</v>
      </c>
      <c r="Q32" s="123">
        <f>Ф11!M32/1.2+Ф11!L32/1.2</f>
        <v>21.551875000000003</v>
      </c>
      <c r="R32" s="292">
        <f t="shared" ref="R32" si="13">H32-I32</f>
        <v>8.5054999999996994E-2</v>
      </c>
      <c r="S32" s="292">
        <f>R32</f>
        <v>8.5054999999996994E-2</v>
      </c>
      <c r="T32" s="292">
        <f>P32-Q32</f>
        <v>8.5054999999996994E-2</v>
      </c>
      <c r="U32" s="304">
        <f>Q32/P32*100</f>
        <v>99.606898945460387</v>
      </c>
      <c r="V32" s="124" t="s">
        <v>844</v>
      </c>
    </row>
    <row r="33" spans="1:22" ht="28.5" customHeight="1" x14ac:dyDescent="0.25">
      <c r="A33" s="125" t="s">
        <v>846</v>
      </c>
      <c r="B33" s="139" t="s">
        <v>847</v>
      </c>
      <c r="C33" s="124" t="s">
        <v>844</v>
      </c>
      <c r="D33" s="123" t="s">
        <v>844</v>
      </c>
      <c r="E33" s="123" t="s">
        <v>844</v>
      </c>
      <c r="F33" s="123" t="s">
        <v>844</v>
      </c>
      <c r="G33" s="123" t="s">
        <v>844</v>
      </c>
      <c r="H33" s="123" t="s">
        <v>844</v>
      </c>
      <c r="I33" s="123" t="s">
        <v>844</v>
      </c>
      <c r="J33" s="123" t="s">
        <v>844</v>
      </c>
      <c r="K33" s="123" t="s">
        <v>844</v>
      </c>
      <c r="L33" s="123" t="s">
        <v>844</v>
      </c>
      <c r="M33" s="123" t="s">
        <v>844</v>
      </c>
      <c r="N33" s="123" t="s">
        <v>844</v>
      </c>
      <c r="O33" s="123" t="s">
        <v>844</v>
      </c>
      <c r="P33" s="123" t="s">
        <v>844</v>
      </c>
      <c r="Q33" s="123" t="s">
        <v>844</v>
      </c>
      <c r="R33" s="292" t="s">
        <v>844</v>
      </c>
      <c r="S33" s="292" t="s">
        <v>844</v>
      </c>
      <c r="T33" s="292" t="s">
        <v>844</v>
      </c>
      <c r="U33" s="292" t="s">
        <v>844</v>
      </c>
      <c r="V33" s="124" t="s">
        <v>844</v>
      </c>
    </row>
    <row r="34" spans="1:22" ht="55.5" customHeight="1" collapsed="1" x14ac:dyDescent="0.25">
      <c r="A34" s="125" t="s">
        <v>489</v>
      </c>
      <c r="B34" s="124" t="s">
        <v>881</v>
      </c>
      <c r="C34" s="124" t="s">
        <v>844</v>
      </c>
      <c r="D34" s="124" t="s">
        <v>844</v>
      </c>
      <c r="E34" s="124" t="s">
        <v>844</v>
      </c>
      <c r="F34" s="124" t="s">
        <v>844</v>
      </c>
      <c r="G34" s="124" t="s">
        <v>844</v>
      </c>
      <c r="H34" s="124" t="s">
        <v>844</v>
      </c>
      <c r="I34" s="124" t="s">
        <v>844</v>
      </c>
      <c r="J34" s="124" t="s">
        <v>844</v>
      </c>
      <c r="K34" s="124" t="s">
        <v>844</v>
      </c>
      <c r="L34" s="124" t="s">
        <v>844</v>
      </c>
      <c r="M34" s="124" t="s">
        <v>844</v>
      </c>
      <c r="N34" s="124" t="s">
        <v>844</v>
      </c>
      <c r="O34" s="124" t="s">
        <v>844</v>
      </c>
      <c r="P34" s="124" t="s">
        <v>844</v>
      </c>
      <c r="Q34" s="124" t="s">
        <v>844</v>
      </c>
      <c r="R34" s="293" t="s">
        <v>844</v>
      </c>
      <c r="S34" s="293" t="s">
        <v>844</v>
      </c>
      <c r="T34" s="293" t="s">
        <v>844</v>
      </c>
      <c r="U34" s="293" t="s">
        <v>844</v>
      </c>
      <c r="V34" s="151" t="str">
        <f>V36</f>
        <v>нд</v>
      </c>
    </row>
    <row r="35" spans="1:22" ht="39.75" customHeight="1" x14ac:dyDescent="0.25">
      <c r="A35" s="125" t="s">
        <v>32</v>
      </c>
      <c r="B35" s="124" t="s">
        <v>848</v>
      </c>
      <c r="C35" s="124" t="s">
        <v>844</v>
      </c>
      <c r="D35" s="124" t="s">
        <v>844</v>
      </c>
      <c r="E35" s="124" t="s">
        <v>844</v>
      </c>
      <c r="F35" s="124" t="s">
        <v>844</v>
      </c>
      <c r="G35" s="124" t="s">
        <v>844</v>
      </c>
      <c r="H35" s="124" t="s">
        <v>844</v>
      </c>
      <c r="I35" s="124" t="s">
        <v>844</v>
      </c>
      <c r="J35" s="124" t="s">
        <v>844</v>
      </c>
      <c r="K35" s="124" t="s">
        <v>844</v>
      </c>
      <c r="L35" s="124" t="s">
        <v>844</v>
      </c>
      <c r="M35" s="124" t="s">
        <v>844</v>
      </c>
      <c r="N35" s="124" t="s">
        <v>844</v>
      </c>
      <c r="O35" s="124" t="s">
        <v>844</v>
      </c>
      <c r="P35" s="124" t="s">
        <v>844</v>
      </c>
      <c r="Q35" s="124" t="s">
        <v>844</v>
      </c>
      <c r="R35" s="293" t="s">
        <v>844</v>
      </c>
      <c r="S35" s="293" t="s">
        <v>844</v>
      </c>
      <c r="T35" s="293" t="s">
        <v>844</v>
      </c>
      <c r="U35" s="293" t="s">
        <v>844</v>
      </c>
      <c r="V35" s="124" t="s">
        <v>844</v>
      </c>
    </row>
    <row r="36" spans="1:22" ht="55.5" customHeight="1" collapsed="1" x14ac:dyDescent="0.25">
      <c r="A36" s="125" t="s">
        <v>36</v>
      </c>
      <c r="B36" s="124" t="s">
        <v>849</v>
      </c>
      <c r="C36" s="124" t="s">
        <v>844</v>
      </c>
      <c r="D36" s="123">
        <f>D37</f>
        <v>1.4160000000000001</v>
      </c>
      <c r="E36" s="123">
        <f>E37</f>
        <v>1.4185000000000001</v>
      </c>
      <c r="F36" s="123">
        <f>F37</f>
        <v>1.4160000000000001</v>
      </c>
      <c r="G36" s="123">
        <f t="shared" ref="G36:S36" si="14">G37</f>
        <v>1.4160000000000001</v>
      </c>
      <c r="H36" s="123">
        <f t="shared" si="14"/>
        <v>1.4160000000000001</v>
      </c>
      <c r="I36" s="123">
        <f t="shared" si="14"/>
        <v>1.4185000000000001</v>
      </c>
      <c r="J36" s="123">
        <f t="shared" si="14"/>
        <v>0</v>
      </c>
      <c r="K36" s="123">
        <f t="shared" si="14"/>
        <v>0</v>
      </c>
      <c r="L36" s="123">
        <f t="shared" si="14"/>
        <v>0</v>
      </c>
      <c r="M36" s="123">
        <f t="shared" si="14"/>
        <v>0</v>
      </c>
      <c r="N36" s="123">
        <f t="shared" si="14"/>
        <v>0</v>
      </c>
      <c r="O36" s="123">
        <f t="shared" si="14"/>
        <v>0</v>
      </c>
      <c r="P36" s="123">
        <f t="shared" si="14"/>
        <v>1.4160000000000001</v>
      </c>
      <c r="Q36" s="123">
        <f t="shared" si="14"/>
        <v>1.4185000000000001</v>
      </c>
      <c r="R36" s="292">
        <f t="shared" si="14"/>
        <v>-2.4999999999999467E-3</v>
      </c>
      <c r="S36" s="292">
        <f t="shared" si="14"/>
        <v>-2.4999999999999467E-3</v>
      </c>
      <c r="T36" s="292">
        <f>P36-Q36</f>
        <v>-2.4999999999999467E-3</v>
      </c>
      <c r="U36" s="292">
        <f>Q36/P36*100</f>
        <v>100.17655367231637</v>
      </c>
      <c r="V36" s="151" t="str">
        <f>V37</f>
        <v>нд</v>
      </c>
    </row>
    <row r="37" spans="1:22" ht="44.25" customHeight="1" x14ac:dyDescent="0.25">
      <c r="A37" s="125" t="s">
        <v>875</v>
      </c>
      <c r="B37" s="127" t="s">
        <v>876</v>
      </c>
      <c r="C37" s="124" t="s">
        <v>877</v>
      </c>
      <c r="D37" s="123">
        <f>Ф10!D35/1.2</f>
        <v>1.4160000000000001</v>
      </c>
      <c r="E37" s="123">
        <f>Ф10!E35/1.2</f>
        <v>1.4185000000000001</v>
      </c>
      <c r="F37" s="123">
        <f>D37</f>
        <v>1.4160000000000001</v>
      </c>
      <c r="G37" s="123">
        <f>F37</f>
        <v>1.4160000000000001</v>
      </c>
      <c r="H37" s="123">
        <f>J37+L37+N37+P37</f>
        <v>1.4160000000000001</v>
      </c>
      <c r="I37" s="123">
        <f>Q37</f>
        <v>1.4185000000000001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f>Ф10!O35/1.2</f>
        <v>1.4160000000000001</v>
      </c>
      <c r="Q37" s="123">
        <f>Ф11!M37/1.2</f>
        <v>1.4185000000000001</v>
      </c>
      <c r="R37" s="292">
        <f>H37-I37</f>
        <v>-2.4999999999999467E-3</v>
      </c>
      <c r="S37" s="292">
        <f>R37</f>
        <v>-2.4999999999999467E-3</v>
      </c>
      <c r="T37" s="292">
        <f>P37-Q37</f>
        <v>-2.4999999999999467E-3</v>
      </c>
      <c r="U37" s="292">
        <f>Q37/P37*100</f>
        <v>100.17655367231637</v>
      </c>
      <c r="V37" s="123" t="s">
        <v>844</v>
      </c>
    </row>
  </sheetData>
  <mergeCells count="28">
    <mergeCell ref="T2:V2"/>
    <mergeCell ref="A10:V10"/>
    <mergeCell ref="G14:P14"/>
    <mergeCell ref="H19:Q19"/>
    <mergeCell ref="G13:V13"/>
    <mergeCell ref="O4:V4"/>
    <mergeCell ref="T5:V5"/>
    <mergeCell ref="R6:S6"/>
    <mergeCell ref="H18:V18"/>
    <mergeCell ref="A21:A23"/>
    <mergeCell ref="B21:B23"/>
    <mergeCell ref="C21:C23"/>
    <mergeCell ref="D21:D23"/>
    <mergeCell ref="E21:E23"/>
    <mergeCell ref="T21:U22"/>
    <mergeCell ref="V21:V23"/>
    <mergeCell ref="F22:F23"/>
    <mergeCell ref="G22:G23"/>
    <mergeCell ref="H22:I22"/>
    <mergeCell ref="J22:K22"/>
    <mergeCell ref="L22:M22"/>
    <mergeCell ref="N22:O22"/>
    <mergeCell ref="P22:Q22"/>
    <mergeCell ref="R22:R23"/>
    <mergeCell ref="S22:S23"/>
    <mergeCell ref="F21:G21"/>
    <mergeCell ref="H21:Q21"/>
    <mergeCell ref="R21:S21"/>
  </mergeCells>
  <phoneticPr fontId="17" type="noConversion"/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C39"/>
  <sheetViews>
    <sheetView view="pageBreakPreview" topLeftCell="AG2" zoomScale="77" zoomScaleNormal="100" zoomScaleSheetLayoutView="77" workbookViewId="0">
      <selection activeCell="BZ27" sqref="BZ27"/>
    </sheetView>
  </sheetViews>
  <sheetFormatPr defaultRowHeight="15.75" x14ac:dyDescent="0.25"/>
  <cols>
    <col min="1" max="1" width="8.7109375" style="120" customWidth="1"/>
    <col min="2" max="2" width="46.7109375" style="120" customWidth="1"/>
    <col min="3" max="3" width="12.7109375" style="120" customWidth="1"/>
    <col min="4" max="4" width="10.7109375" style="120" customWidth="1"/>
    <col min="5" max="5" width="10.42578125" style="120" customWidth="1"/>
    <col min="6" max="6" width="10.7109375" style="120" customWidth="1"/>
    <col min="7" max="7" width="6.7109375" style="120" customWidth="1"/>
    <col min="8" max="8" width="6.42578125" style="120" customWidth="1"/>
    <col min="9" max="9" width="6.140625" style="120" customWidth="1"/>
    <col min="10" max="10" width="6.5703125" style="120" customWidth="1"/>
    <col min="11" max="11" width="6.7109375" style="120" customWidth="1"/>
    <col min="12" max="12" width="11" style="120" customWidth="1"/>
    <col min="13" max="33" width="6.7109375" style="120" customWidth="1"/>
    <col min="34" max="34" width="9.7109375" style="120" customWidth="1"/>
    <col min="35" max="76" width="6.7109375" style="120" customWidth="1"/>
    <col min="77" max="77" width="7.7109375" style="120" customWidth="1"/>
    <col min="78" max="78" width="8.85546875" style="120" customWidth="1"/>
    <col min="79" max="79" width="10.42578125" style="120" customWidth="1"/>
    <col min="80" max="80" width="9.140625" style="120"/>
    <col min="81" max="81" width="9.5703125" style="120" bestFit="1" customWidth="1"/>
    <col min="82" max="16384" width="9.140625" style="120"/>
  </cols>
  <sheetData>
    <row r="1" spans="1:79" s="133" customFormat="1" x14ac:dyDescent="0.25">
      <c r="BY1" s="120"/>
      <c r="BZ1" s="120"/>
      <c r="CA1" s="158" t="s">
        <v>732</v>
      </c>
    </row>
    <row r="2" spans="1:79" s="133" customFormat="1" ht="19.5" customHeight="1" x14ac:dyDescent="0.2">
      <c r="BX2" s="134"/>
      <c r="BY2" s="415" t="s">
        <v>3</v>
      </c>
      <c r="BZ2" s="415"/>
      <c r="CA2" s="415"/>
    </row>
    <row r="3" spans="1:79" s="133" customFormat="1" ht="19.5" customHeight="1" x14ac:dyDescent="0.2">
      <c r="BX3" s="134"/>
      <c r="BY3" s="134"/>
      <c r="BZ3" s="134"/>
      <c r="CA3" s="134"/>
    </row>
    <row r="4" spans="1:79" s="133" customFormat="1" ht="27.75" customHeight="1" x14ac:dyDescent="0.25">
      <c r="BJ4" s="144"/>
      <c r="BM4" s="144"/>
      <c r="BN4" s="144"/>
      <c r="BO4" s="144"/>
      <c r="BP4" s="144"/>
      <c r="BQ4" s="144"/>
      <c r="BR4" s="144"/>
      <c r="BS4" s="144"/>
      <c r="BX4" s="420" t="s">
        <v>851</v>
      </c>
      <c r="BY4" s="420"/>
      <c r="BZ4" s="420"/>
      <c r="CA4" s="420"/>
    </row>
    <row r="5" spans="1:79" s="133" customFormat="1" ht="19.5" customHeight="1" x14ac:dyDescent="0.2">
      <c r="BJ5" s="145"/>
      <c r="BO5" s="154"/>
      <c r="BP5" s="154"/>
      <c r="BQ5" s="154"/>
      <c r="BR5" s="154"/>
      <c r="BS5" s="154"/>
      <c r="BX5" s="134"/>
      <c r="BY5" s="134"/>
      <c r="BZ5" s="134"/>
      <c r="CA5" s="134"/>
    </row>
    <row r="6" spans="1:79" s="133" customFormat="1" ht="19.5" customHeight="1" x14ac:dyDescent="0.2">
      <c r="BK6" s="129"/>
      <c r="BL6" s="129"/>
      <c r="BM6" s="129"/>
      <c r="BN6" s="134"/>
      <c r="BO6" s="134"/>
      <c r="BP6" s="134"/>
      <c r="BQ6" s="134"/>
      <c r="BR6" s="134"/>
      <c r="BS6" s="134"/>
      <c r="BW6" s="155"/>
      <c r="BX6" s="156"/>
      <c r="BY6" s="375" t="str">
        <f>Ф10!R5</f>
        <v>И.В. Павленко</v>
      </c>
      <c r="BZ6" s="375"/>
      <c r="CA6" s="375"/>
    </row>
    <row r="7" spans="1:79" s="133" customFormat="1" ht="19.5" customHeight="1" x14ac:dyDescent="0.2">
      <c r="BJ7" s="145"/>
      <c r="BN7" s="134"/>
      <c r="BO7" s="134"/>
      <c r="BP7" s="134"/>
      <c r="BR7" s="134"/>
      <c r="BS7" s="134"/>
      <c r="BX7" s="129" t="s">
        <v>852</v>
      </c>
      <c r="BY7" s="134"/>
      <c r="BZ7" s="134"/>
      <c r="CA7" s="134"/>
    </row>
    <row r="8" spans="1:79" s="133" customFormat="1" ht="19.5" customHeight="1" x14ac:dyDescent="0.2">
      <c r="BX8" s="134"/>
      <c r="BY8" s="134"/>
      <c r="BZ8" s="134"/>
      <c r="CA8" s="134"/>
    </row>
    <row r="9" spans="1:79" s="157" customFormat="1" x14ac:dyDescent="0.25">
      <c r="A9" s="370" t="s">
        <v>733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BX9" s="119" t="s">
        <v>853</v>
      </c>
    </row>
    <row r="10" spans="1:79" s="157" customFormat="1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58" t="s">
        <v>693</v>
      </c>
      <c r="O10" s="416" t="str">
        <f>Ф12!H11</f>
        <v>4</v>
      </c>
      <c r="P10" s="417"/>
      <c r="Q10" s="370" t="s">
        <v>725</v>
      </c>
      <c r="R10" s="370"/>
      <c r="S10" s="159" t="str">
        <f>Ф12!J11</f>
        <v>2023</v>
      </c>
      <c r="T10" s="120" t="s">
        <v>695</v>
      </c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</row>
    <row r="11" spans="1:79" ht="9" customHeight="1" x14ac:dyDescent="0.25"/>
    <row r="12" spans="1:79" s="157" customFormat="1" ht="12.75" customHeight="1" x14ac:dyDescent="0.2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58" t="s">
        <v>696</v>
      </c>
      <c r="N12" s="419" t="str">
        <f>Ф12!G13</f>
        <v>Акционерное общество "Спасскэлектросеть"</v>
      </c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120"/>
      <c r="AI12" s="120"/>
      <c r="AJ12" s="120"/>
      <c r="AK12" s="120"/>
      <c r="AL12" s="120"/>
      <c r="AM12" s="120"/>
    </row>
    <row r="13" spans="1:79" s="161" customFormat="1" ht="17.25" customHeight="1" x14ac:dyDescent="0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418" t="s">
        <v>4</v>
      </c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160"/>
      <c r="AB13" s="120"/>
      <c r="AC13" s="120"/>
      <c r="AD13" s="120"/>
      <c r="AE13" s="120"/>
      <c r="AF13" s="120"/>
      <c r="AG13" s="120"/>
      <c r="AH13" s="120"/>
      <c r="AI13" s="120"/>
      <c r="AJ13" s="160"/>
      <c r="AK13" s="160"/>
      <c r="AL13" s="120"/>
      <c r="AM13" s="120"/>
    </row>
    <row r="14" spans="1:79" ht="9" customHeight="1" x14ac:dyDescent="0.25"/>
    <row r="15" spans="1:79" s="157" customFormat="1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58" t="s">
        <v>697</v>
      </c>
      <c r="S15" s="159" t="str">
        <f>Ф12!J16</f>
        <v>2024</v>
      </c>
      <c r="T15" s="120" t="s">
        <v>5</v>
      </c>
      <c r="U15" s="120"/>
      <c r="V15" s="120"/>
      <c r="W15" s="120"/>
      <c r="X15" s="120"/>
      <c r="Y15" s="120"/>
      <c r="Z15" s="158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</row>
    <row r="16" spans="1:79" ht="9" customHeight="1" x14ac:dyDescent="0.25"/>
    <row r="17" spans="1:79" s="157" customFormat="1" ht="20.25" customHeight="1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58" t="s">
        <v>698</v>
      </c>
      <c r="Q17" s="400" t="s">
        <v>1172</v>
      </c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</row>
    <row r="18" spans="1:79" s="157" customFormat="1" ht="20.25" customHeight="1" x14ac:dyDescent="0.2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412" t="s">
        <v>1167</v>
      </c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309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309"/>
      <c r="BW18" s="280"/>
      <c r="BX18" s="280"/>
      <c r="BY18" s="280"/>
      <c r="BZ18" s="280"/>
      <c r="CA18" s="280"/>
    </row>
    <row r="19" spans="1:79" s="161" customFormat="1" x14ac:dyDescent="0.2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62" t="s">
        <v>6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0"/>
      <c r="AD19" s="160"/>
      <c r="AE19" s="160"/>
      <c r="AF19" s="160"/>
      <c r="AG19" s="120"/>
      <c r="AH19" s="120"/>
      <c r="AI19" s="120"/>
      <c r="AJ19" s="120"/>
      <c r="AK19" s="120"/>
      <c r="AL19" s="120"/>
      <c r="AM19" s="120"/>
    </row>
    <row r="20" spans="1:79" s="133" customFormat="1" ht="9" customHeight="1" x14ac:dyDescent="0.2"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</row>
    <row r="21" spans="1:79" s="164" customFormat="1" ht="15" customHeight="1" x14ac:dyDescent="0.2">
      <c r="A21" s="397" t="s">
        <v>699</v>
      </c>
      <c r="B21" s="397" t="s">
        <v>700</v>
      </c>
      <c r="C21" s="397" t="s">
        <v>701</v>
      </c>
      <c r="D21" s="397" t="s">
        <v>734</v>
      </c>
      <c r="E21" s="413" t="s">
        <v>735</v>
      </c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0" t="s">
        <v>862</v>
      </c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1"/>
      <c r="BW21" s="401" t="s">
        <v>736</v>
      </c>
      <c r="BX21" s="402"/>
      <c r="BY21" s="402"/>
      <c r="BZ21" s="403"/>
      <c r="CA21" s="397" t="s">
        <v>705</v>
      </c>
    </row>
    <row r="22" spans="1:79" s="164" customFormat="1" ht="15" customHeight="1" x14ac:dyDescent="0.2">
      <c r="A22" s="398"/>
      <c r="B22" s="398"/>
      <c r="C22" s="398"/>
      <c r="D22" s="398"/>
      <c r="E22" s="395" t="s">
        <v>0</v>
      </c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6"/>
      <c r="AN22" s="395" t="s">
        <v>1</v>
      </c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6"/>
      <c r="BW22" s="404"/>
      <c r="BX22" s="405"/>
      <c r="BY22" s="405"/>
      <c r="BZ22" s="406"/>
      <c r="CA22" s="398"/>
    </row>
    <row r="23" spans="1:79" s="164" customFormat="1" ht="15" customHeight="1" x14ac:dyDescent="0.2">
      <c r="A23" s="398"/>
      <c r="B23" s="398"/>
      <c r="C23" s="398"/>
      <c r="D23" s="398"/>
      <c r="E23" s="395" t="s">
        <v>706</v>
      </c>
      <c r="F23" s="399"/>
      <c r="G23" s="399"/>
      <c r="H23" s="399"/>
      <c r="I23" s="399"/>
      <c r="J23" s="399"/>
      <c r="K23" s="396"/>
      <c r="L23" s="395" t="s">
        <v>707</v>
      </c>
      <c r="M23" s="399"/>
      <c r="N23" s="399"/>
      <c r="O23" s="399"/>
      <c r="P23" s="399"/>
      <c r="Q23" s="399"/>
      <c r="R23" s="396"/>
      <c r="S23" s="395" t="s">
        <v>708</v>
      </c>
      <c r="T23" s="399"/>
      <c r="U23" s="399"/>
      <c r="V23" s="399"/>
      <c r="W23" s="399"/>
      <c r="X23" s="399"/>
      <c r="Y23" s="396"/>
      <c r="Z23" s="395" t="s">
        <v>709</v>
      </c>
      <c r="AA23" s="399"/>
      <c r="AB23" s="399"/>
      <c r="AC23" s="399"/>
      <c r="AD23" s="399"/>
      <c r="AE23" s="399"/>
      <c r="AF23" s="396"/>
      <c r="AG23" s="395" t="s">
        <v>710</v>
      </c>
      <c r="AH23" s="399"/>
      <c r="AI23" s="399"/>
      <c r="AJ23" s="399"/>
      <c r="AK23" s="399"/>
      <c r="AL23" s="399"/>
      <c r="AM23" s="396"/>
      <c r="AN23" s="395" t="s">
        <v>706</v>
      </c>
      <c r="AO23" s="399"/>
      <c r="AP23" s="399"/>
      <c r="AQ23" s="399"/>
      <c r="AR23" s="399"/>
      <c r="AS23" s="399"/>
      <c r="AT23" s="396"/>
      <c r="AU23" s="395" t="s">
        <v>707</v>
      </c>
      <c r="AV23" s="399"/>
      <c r="AW23" s="399"/>
      <c r="AX23" s="399"/>
      <c r="AY23" s="399"/>
      <c r="AZ23" s="399"/>
      <c r="BA23" s="396"/>
      <c r="BB23" s="395" t="s">
        <v>708</v>
      </c>
      <c r="BC23" s="399"/>
      <c r="BD23" s="399"/>
      <c r="BE23" s="399"/>
      <c r="BF23" s="399"/>
      <c r="BG23" s="399"/>
      <c r="BH23" s="396"/>
      <c r="BI23" s="395" t="s">
        <v>709</v>
      </c>
      <c r="BJ23" s="399"/>
      <c r="BK23" s="399"/>
      <c r="BL23" s="399"/>
      <c r="BM23" s="399"/>
      <c r="BN23" s="399"/>
      <c r="BO23" s="396"/>
      <c r="BP23" s="395" t="s">
        <v>710</v>
      </c>
      <c r="BQ23" s="399"/>
      <c r="BR23" s="399"/>
      <c r="BS23" s="399"/>
      <c r="BT23" s="399"/>
      <c r="BU23" s="399"/>
      <c r="BV23" s="396"/>
      <c r="BW23" s="407"/>
      <c r="BX23" s="408"/>
      <c r="BY23" s="408"/>
      <c r="BZ23" s="409"/>
      <c r="CA23" s="398"/>
    </row>
    <row r="24" spans="1:79" s="164" customFormat="1" ht="30" customHeight="1" x14ac:dyDescent="0.2">
      <c r="A24" s="398"/>
      <c r="B24" s="398"/>
      <c r="C24" s="398"/>
      <c r="D24" s="398"/>
      <c r="E24" s="165" t="s">
        <v>737</v>
      </c>
      <c r="F24" s="395" t="s">
        <v>738</v>
      </c>
      <c r="G24" s="399"/>
      <c r="H24" s="399"/>
      <c r="I24" s="399"/>
      <c r="J24" s="399"/>
      <c r="K24" s="396"/>
      <c r="L24" s="165" t="s">
        <v>737</v>
      </c>
      <c r="M24" s="395" t="s">
        <v>738</v>
      </c>
      <c r="N24" s="399"/>
      <c r="O24" s="399"/>
      <c r="P24" s="399"/>
      <c r="Q24" s="399"/>
      <c r="R24" s="396"/>
      <c r="S24" s="165" t="s">
        <v>737</v>
      </c>
      <c r="T24" s="395" t="s">
        <v>738</v>
      </c>
      <c r="U24" s="399"/>
      <c r="V24" s="399"/>
      <c r="W24" s="399"/>
      <c r="X24" s="399"/>
      <c r="Y24" s="396"/>
      <c r="Z24" s="165" t="s">
        <v>737</v>
      </c>
      <c r="AA24" s="395" t="s">
        <v>738</v>
      </c>
      <c r="AB24" s="399"/>
      <c r="AC24" s="399"/>
      <c r="AD24" s="399"/>
      <c r="AE24" s="399"/>
      <c r="AF24" s="396"/>
      <c r="AG24" s="165" t="s">
        <v>737</v>
      </c>
      <c r="AH24" s="395" t="s">
        <v>738</v>
      </c>
      <c r="AI24" s="399"/>
      <c r="AJ24" s="399"/>
      <c r="AK24" s="399"/>
      <c r="AL24" s="399"/>
      <c r="AM24" s="396"/>
      <c r="AN24" s="165" t="s">
        <v>737</v>
      </c>
      <c r="AO24" s="395" t="s">
        <v>738</v>
      </c>
      <c r="AP24" s="399"/>
      <c r="AQ24" s="399"/>
      <c r="AR24" s="399"/>
      <c r="AS24" s="399"/>
      <c r="AT24" s="396"/>
      <c r="AU24" s="165" t="s">
        <v>737</v>
      </c>
      <c r="AV24" s="395" t="s">
        <v>738</v>
      </c>
      <c r="AW24" s="399"/>
      <c r="AX24" s="399"/>
      <c r="AY24" s="399"/>
      <c r="AZ24" s="399"/>
      <c r="BA24" s="396"/>
      <c r="BB24" s="165" t="s">
        <v>737</v>
      </c>
      <c r="BC24" s="395" t="s">
        <v>738</v>
      </c>
      <c r="BD24" s="399"/>
      <c r="BE24" s="399"/>
      <c r="BF24" s="399"/>
      <c r="BG24" s="399"/>
      <c r="BH24" s="396"/>
      <c r="BI24" s="165" t="s">
        <v>737</v>
      </c>
      <c r="BJ24" s="395" t="s">
        <v>738</v>
      </c>
      <c r="BK24" s="399"/>
      <c r="BL24" s="399"/>
      <c r="BM24" s="399"/>
      <c r="BN24" s="399"/>
      <c r="BO24" s="396"/>
      <c r="BP24" s="165" t="s">
        <v>737</v>
      </c>
      <c r="BQ24" s="395" t="s">
        <v>738</v>
      </c>
      <c r="BR24" s="399"/>
      <c r="BS24" s="399"/>
      <c r="BT24" s="399"/>
      <c r="BU24" s="399"/>
      <c r="BV24" s="396"/>
      <c r="BW24" s="395" t="s">
        <v>737</v>
      </c>
      <c r="BX24" s="396"/>
      <c r="BY24" s="399" t="s">
        <v>738</v>
      </c>
      <c r="BZ24" s="396"/>
      <c r="CA24" s="398"/>
    </row>
    <row r="25" spans="1:79" s="164" customFormat="1" ht="45" customHeight="1" x14ac:dyDescent="0.2">
      <c r="A25" s="398"/>
      <c r="B25" s="398"/>
      <c r="C25" s="398"/>
      <c r="D25" s="398"/>
      <c r="E25" s="166" t="s">
        <v>731</v>
      </c>
      <c r="F25" s="166" t="s">
        <v>731</v>
      </c>
      <c r="G25" s="166" t="s">
        <v>739</v>
      </c>
      <c r="H25" s="166" t="s">
        <v>740</v>
      </c>
      <c r="I25" s="166" t="s">
        <v>741</v>
      </c>
      <c r="J25" s="166" t="s">
        <v>346</v>
      </c>
      <c r="K25" s="166" t="s">
        <v>742</v>
      </c>
      <c r="L25" s="166" t="s">
        <v>731</v>
      </c>
      <c r="M25" s="166" t="s">
        <v>731</v>
      </c>
      <c r="N25" s="166" t="s">
        <v>739</v>
      </c>
      <c r="O25" s="166" t="s">
        <v>740</v>
      </c>
      <c r="P25" s="166" t="s">
        <v>741</v>
      </c>
      <c r="Q25" s="166" t="s">
        <v>346</v>
      </c>
      <c r="R25" s="166" t="s">
        <v>742</v>
      </c>
      <c r="S25" s="166" t="s">
        <v>731</v>
      </c>
      <c r="T25" s="166" t="s">
        <v>731</v>
      </c>
      <c r="U25" s="166" t="s">
        <v>739</v>
      </c>
      <c r="V25" s="166" t="s">
        <v>740</v>
      </c>
      <c r="W25" s="166" t="s">
        <v>741</v>
      </c>
      <c r="X25" s="166" t="s">
        <v>346</v>
      </c>
      <c r="Y25" s="166" t="s">
        <v>742</v>
      </c>
      <c r="Z25" s="166" t="s">
        <v>731</v>
      </c>
      <c r="AA25" s="166" t="s">
        <v>731</v>
      </c>
      <c r="AB25" s="166" t="s">
        <v>739</v>
      </c>
      <c r="AC25" s="166" t="s">
        <v>740</v>
      </c>
      <c r="AD25" s="166" t="s">
        <v>741</v>
      </c>
      <c r="AE25" s="166" t="s">
        <v>346</v>
      </c>
      <c r="AF25" s="166" t="s">
        <v>742</v>
      </c>
      <c r="AG25" s="166" t="s">
        <v>731</v>
      </c>
      <c r="AH25" s="166" t="s">
        <v>731</v>
      </c>
      <c r="AI25" s="166" t="s">
        <v>739</v>
      </c>
      <c r="AJ25" s="166" t="s">
        <v>740</v>
      </c>
      <c r="AK25" s="166" t="s">
        <v>741</v>
      </c>
      <c r="AL25" s="166" t="s">
        <v>346</v>
      </c>
      <c r="AM25" s="166" t="s">
        <v>742</v>
      </c>
      <c r="AN25" s="166" t="s">
        <v>731</v>
      </c>
      <c r="AO25" s="166" t="s">
        <v>731</v>
      </c>
      <c r="AP25" s="166" t="s">
        <v>739</v>
      </c>
      <c r="AQ25" s="166" t="s">
        <v>740</v>
      </c>
      <c r="AR25" s="166" t="s">
        <v>741</v>
      </c>
      <c r="AS25" s="166" t="s">
        <v>346</v>
      </c>
      <c r="AT25" s="166" t="s">
        <v>742</v>
      </c>
      <c r="AU25" s="166" t="s">
        <v>731</v>
      </c>
      <c r="AV25" s="166" t="s">
        <v>731</v>
      </c>
      <c r="AW25" s="166" t="s">
        <v>739</v>
      </c>
      <c r="AX25" s="166" t="s">
        <v>740</v>
      </c>
      <c r="AY25" s="166" t="s">
        <v>741</v>
      </c>
      <c r="AZ25" s="166" t="s">
        <v>346</v>
      </c>
      <c r="BA25" s="166" t="s">
        <v>742</v>
      </c>
      <c r="BB25" s="166" t="s">
        <v>731</v>
      </c>
      <c r="BC25" s="166" t="s">
        <v>731</v>
      </c>
      <c r="BD25" s="166" t="s">
        <v>739</v>
      </c>
      <c r="BE25" s="166" t="s">
        <v>740</v>
      </c>
      <c r="BF25" s="166" t="s">
        <v>741</v>
      </c>
      <c r="BG25" s="166" t="s">
        <v>346</v>
      </c>
      <c r="BH25" s="166" t="s">
        <v>742</v>
      </c>
      <c r="BI25" s="166" t="s">
        <v>731</v>
      </c>
      <c r="BJ25" s="166" t="s">
        <v>731</v>
      </c>
      <c r="BK25" s="166" t="s">
        <v>739</v>
      </c>
      <c r="BL25" s="166" t="s">
        <v>740</v>
      </c>
      <c r="BM25" s="166" t="s">
        <v>741</v>
      </c>
      <c r="BN25" s="166" t="s">
        <v>346</v>
      </c>
      <c r="BO25" s="166" t="s">
        <v>742</v>
      </c>
      <c r="BP25" s="166" t="s">
        <v>731</v>
      </c>
      <c r="BQ25" s="166" t="s">
        <v>731</v>
      </c>
      <c r="BR25" s="166" t="s">
        <v>739</v>
      </c>
      <c r="BS25" s="166" t="s">
        <v>740</v>
      </c>
      <c r="BT25" s="166" t="s">
        <v>741</v>
      </c>
      <c r="BU25" s="166" t="s">
        <v>346</v>
      </c>
      <c r="BV25" s="166" t="s">
        <v>742</v>
      </c>
      <c r="BW25" s="165" t="s">
        <v>731</v>
      </c>
      <c r="BX25" s="165" t="s">
        <v>2</v>
      </c>
      <c r="BY25" s="165" t="s">
        <v>731</v>
      </c>
      <c r="BZ25" s="165" t="s">
        <v>2</v>
      </c>
      <c r="CA25" s="398"/>
    </row>
    <row r="26" spans="1:79" s="164" customFormat="1" ht="10.5" x14ac:dyDescent="0.2">
      <c r="A26" s="167">
        <v>1</v>
      </c>
      <c r="B26" s="167">
        <v>2</v>
      </c>
      <c r="C26" s="167">
        <v>3</v>
      </c>
      <c r="D26" s="167">
        <v>4</v>
      </c>
      <c r="E26" s="167" t="s">
        <v>159</v>
      </c>
      <c r="F26" s="167" t="s">
        <v>164</v>
      </c>
      <c r="G26" s="167" t="s">
        <v>165</v>
      </c>
      <c r="H26" s="167" t="s">
        <v>166</v>
      </c>
      <c r="I26" s="167" t="s">
        <v>167</v>
      </c>
      <c r="J26" s="167" t="s">
        <v>168</v>
      </c>
      <c r="K26" s="167" t="s">
        <v>169</v>
      </c>
      <c r="L26" s="167" t="s">
        <v>161</v>
      </c>
      <c r="M26" s="167" t="s">
        <v>162</v>
      </c>
      <c r="N26" s="167" t="s">
        <v>163</v>
      </c>
      <c r="O26" s="167" t="s">
        <v>743</v>
      </c>
      <c r="P26" s="167" t="s">
        <v>744</v>
      </c>
      <c r="Q26" s="167" t="s">
        <v>745</v>
      </c>
      <c r="R26" s="167" t="s">
        <v>746</v>
      </c>
      <c r="S26" s="167" t="s">
        <v>747</v>
      </c>
      <c r="T26" s="167" t="s">
        <v>748</v>
      </c>
      <c r="U26" s="167" t="s">
        <v>749</v>
      </c>
      <c r="V26" s="167" t="s">
        <v>750</v>
      </c>
      <c r="W26" s="167" t="s">
        <v>751</v>
      </c>
      <c r="X26" s="167" t="s">
        <v>752</v>
      </c>
      <c r="Y26" s="167" t="s">
        <v>753</v>
      </c>
      <c r="Z26" s="167" t="s">
        <v>754</v>
      </c>
      <c r="AA26" s="167" t="s">
        <v>755</v>
      </c>
      <c r="AB26" s="167" t="s">
        <v>756</v>
      </c>
      <c r="AC26" s="167" t="s">
        <v>757</v>
      </c>
      <c r="AD26" s="167" t="s">
        <v>758</v>
      </c>
      <c r="AE26" s="167" t="s">
        <v>759</v>
      </c>
      <c r="AF26" s="167" t="s">
        <v>760</v>
      </c>
      <c r="AG26" s="167" t="s">
        <v>761</v>
      </c>
      <c r="AH26" s="167" t="s">
        <v>762</v>
      </c>
      <c r="AI26" s="167" t="s">
        <v>763</v>
      </c>
      <c r="AJ26" s="167" t="s">
        <v>764</v>
      </c>
      <c r="AK26" s="167" t="s">
        <v>765</v>
      </c>
      <c r="AL26" s="167" t="s">
        <v>766</v>
      </c>
      <c r="AM26" s="167" t="s">
        <v>767</v>
      </c>
      <c r="AN26" s="167" t="s">
        <v>176</v>
      </c>
      <c r="AO26" s="167" t="s">
        <v>180</v>
      </c>
      <c r="AP26" s="167" t="s">
        <v>182</v>
      </c>
      <c r="AQ26" s="167" t="s">
        <v>184</v>
      </c>
      <c r="AR26" s="167" t="s">
        <v>186</v>
      </c>
      <c r="AS26" s="167" t="s">
        <v>188</v>
      </c>
      <c r="AT26" s="167" t="s">
        <v>190</v>
      </c>
      <c r="AU26" s="167" t="s">
        <v>177</v>
      </c>
      <c r="AV26" s="167" t="s">
        <v>178</v>
      </c>
      <c r="AW26" s="167" t="s">
        <v>179</v>
      </c>
      <c r="AX26" s="167" t="s">
        <v>768</v>
      </c>
      <c r="AY26" s="167" t="s">
        <v>769</v>
      </c>
      <c r="AZ26" s="167" t="s">
        <v>770</v>
      </c>
      <c r="BA26" s="167" t="s">
        <v>771</v>
      </c>
      <c r="BB26" s="167" t="s">
        <v>772</v>
      </c>
      <c r="BC26" s="167" t="s">
        <v>773</v>
      </c>
      <c r="BD26" s="167" t="s">
        <v>774</v>
      </c>
      <c r="BE26" s="167" t="s">
        <v>775</v>
      </c>
      <c r="BF26" s="167" t="s">
        <v>776</v>
      </c>
      <c r="BG26" s="167" t="s">
        <v>777</v>
      </c>
      <c r="BH26" s="167" t="s">
        <v>778</v>
      </c>
      <c r="BI26" s="167" t="s">
        <v>779</v>
      </c>
      <c r="BJ26" s="167" t="s">
        <v>780</v>
      </c>
      <c r="BK26" s="167" t="s">
        <v>781</v>
      </c>
      <c r="BL26" s="167" t="s">
        <v>782</v>
      </c>
      <c r="BM26" s="167" t="s">
        <v>783</v>
      </c>
      <c r="BN26" s="167" t="s">
        <v>784</v>
      </c>
      <c r="BO26" s="167" t="s">
        <v>785</v>
      </c>
      <c r="BP26" s="167" t="s">
        <v>786</v>
      </c>
      <c r="BQ26" s="167" t="s">
        <v>787</v>
      </c>
      <c r="BR26" s="167" t="s">
        <v>788</v>
      </c>
      <c r="BS26" s="167" t="s">
        <v>789</v>
      </c>
      <c r="BT26" s="167" t="s">
        <v>790</v>
      </c>
      <c r="BU26" s="167" t="s">
        <v>791</v>
      </c>
      <c r="BV26" s="167" t="s">
        <v>792</v>
      </c>
      <c r="BW26" s="167">
        <v>7</v>
      </c>
      <c r="BX26" s="167">
        <v>8</v>
      </c>
      <c r="BY26" s="167">
        <v>9</v>
      </c>
      <c r="BZ26" s="167">
        <v>10</v>
      </c>
      <c r="CA26" s="167">
        <v>11</v>
      </c>
    </row>
    <row r="27" spans="1:79" s="164" customFormat="1" ht="25.5" customHeight="1" x14ac:dyDescent="0.2">
      <c r="A27" s="136" t="s">
        <v>837</v>
      </c>
      <c r="B27" s="137" t="s">
        <v>712</v>
      </c>
      <c r="C27" s="124" t="s">
        <v>844</v>
      </c>
      <c r="D27" s="131">
        <f>D28+D38</f>
        <v>23.05293</v>
      </c>
      <c r="E27" s="131">
        <f>E28+E38</f>
        <v>0</v>
      </c>
      <c r="F27" s="131">
        <f t="shared" ref="F27:BP27" si="0">F28+F38</f>
        <v>23.05293</v>
      </c>
      <c r="G27" s="131">
        <f t="shared" si="0"/>
        <v>0</v>
      </c>
      <c r="H27" s="131">
        <f t="shared" si="0"/>
        <v>0</v>
      </c>
      <c r="I27" s="131">
        <f t="shared" si="0"/>
        <v>0</v>
      </c>
      <c r="J27" s="131">
        <f t="shared" si="0"/>
        <v>0</v>
      </c>
      <c r="K27" s="131">
        <f t="shared" si="0"/>
        <v>2</v>
      </c>
      <c r="L27" s="131">
        <f t="shared" si="0"/>
        <v>0</v>
      </c>
      <c r="M27" s="131">
        <f t="shared" si="0"/>
        <v>0</v>
      </c>
      <c r="N27" s="131">
        <f t="shared" si="0"/>
        <v>0</v>
      </c>
      <c r="O27" s="131">
        <f t="shared" si="0"/>
        <v>0</v>
      </c>
      <c r="P27" s="131">
        <f t="shared" si="0"/>
        <v>0</v>
      </c>
      <c r="Q27" s="131">
        <f t="shared" si="0"/>
        <v>0</v>
      </c>
      <c r="R27" s="131">
        <f t="shared" si="0"/>
        <v>0</v>
      </c>
      <c r="S27" s="131">
        <f t="shared" si="0"/>
        <v>0</v>
      </c>
      <c r="T27" s="131">
        <f t="shared" si="0"/>
        <v>0</v>
      </c>
      <c r="U27" s="131">
        <f t="shared" si="0"/>
        <v>0</v>
      </c>
      <c r="V27" s="131">
        <f t="shared" si="0"/>
        <v>0</v>
      </c>
      <c r="W27" s="131">
        <f t="shared" si="0"/>
        <v>0</v>
      </c>
      <c r="X27" s="131">
        <f t="shared" si="0"/>
        <v>0</v>
      </c>
      <c r="Y27" s="131">
        <f t="shared" si="0"/>
        <v>0</v>
      </c>
      <c r="Z27" s="131">
        <f t="shared" si="0"/>
        <v>0</v>
      </c>
      <c r="AA27" s="131">
        <f t="shared" si="0"/>
        <v>0</v>
      </c>
      <c r="AB27" s="131">
        <f t="shared" si="0"/>
        <v>0</v>
      </c>
      <c r="AC27" s="131">
        <f t="shared" si="0"/>
        <v>0</v>
      </c>
      <c r="AD27" s="131">
        <f t="shared" si="0"/>
        <v>0</v>
      </c>
      <c r="AE27" s="131">
        <f t="shared" si="0"/>
        <v>0</v>
      </c>
      <c r="AF27" s="131">
        <f t="shared" si="0"/>
        <v>0</v>
      </c>
      <c r="AG27" s="131">
        <f t="shared" si="0"/>
        <v>0</v>
      </c>
      <c r="AH27" s="131">
        <f t="shared" si="0"/>
        <v>23.05293</v>
      </c>
      <c r="AI27" s="131">
        <f t="shared" si="0"/>
        <v>0</v>
      </c>
      <c r="AJ27" s="131">
        <f t="shared" si="0"/>
        <v>0</v>
      </c>
      <c r="AK27" s="131">
        <f t="shared" si="0"/>
        <v>0</v>
      </c>
      <c r="AL27" s="131">
        <f t="shared" si="0"/>
        <v>0</v>
      </c>
      <c r="AM27" s="131">
        <f t="shared" si="0"/>
        <v>2</v>
      </c>
      <c r="AN27" s="131">
        <f t="shared" si="0"/>
        <v>0</v>
      </c>
      <c r="AO27" s="131">
        <f t="shared" si="0"/>
        <v>22.970375000000004</v>
      </c>
      <c r="AP27" s="131">
        <f t="shared" si="0"/>
        <v>0</v>
      </c>
      <c r="AQ27" s="131">
        <f t="shared" si="0"/>
        <v>0</v>
      </c>
      <c r="AR27" s="131">
        <f t="shared" si="0"/>
        <v>0</v>
      </c>
      <c r="AS27" s="131">
        <f t="shared" si="0"/>
        <v>0</v>
      </c>
      <c r="AT27" s="131">
        <f t="shared" si="0"/>
        <v>2</v>
      </c>
      <c r="AU27" s="131">
        <f t="shared" si="0"/>
        <v>0</v>
      </c>
      <c r="AV27" s="131">
        <f t="shared" si="0"/>
        <v>0</v>
      </c>
      <c r="AW27" s="131">
        <f t="shared" si="0"/>
        <v>0</v>
      </c>
      <c r="AX27" s="131">
        <f t="shared" si="0"/>
        <v>0</v>
      </c>
      <c r="AY27" s="131">
        <f t="shared" si="0"/>
        <v>0</v>
      </c>
      <c r="AZ27" s="131">
        <f t="shared" si="0"/>
        <v>0</v>
      </c>
      <c r="BA27" s="131">
        <f t="shared" si="0"/>
        <v>0</v>
      </c>
      <c r="BB27" s="131">
        <f t="shared" si="0"/>
        <v>0</v>
      </c>
      <c r="BC27" s="131">
        <f t="shared" si="0"/>
        <v>0</v>
      </c>
      <c r="BD27" s="131">
        <f t="shared" si="0"/>
        <v>0</v>
      </c>
      <c r="BE27" s="131">
        <f t="shared" si="0"/>
        <v>0</v>
      </c>
      <c r="BF27" s="131">
        <f t="shared" si="0"/>
        <v>0</v>
      </c>
      <c r="BG27" s="131">
        <f t="shared" si="0"/>
        <v>0</v>
      </c>
      <c r="BH27" s="131">
        <f t="shared" si="0"/>
        <v>0</v>
      </c>
      <c r="BI27" s="131">
        <f t="shared" si="0"/>
        <v>0</v>
      </c>
      <c r="BJ27" s="131">
        <f t="shared" si="0"/>
        <v>0</v>
      </c>
      <c r="BK27" s="131">
        <f t="shared" si="0"/>
        <v>0</v>
      </c>
      <c r="BL27" s="131">
        <f t="shared" si="0"/>
        <v>0</v>
      </c>
      <c r="BM27" s="131">
        <f t="shared" si="0"/>
        <v>0</v>
      </c>
      <c r="BN27" s="131">
        <f t="shared" si="0"/>
        <v>0</v>
      </c>
      <c r="BO27" s="131">
        <f t="shared" si="0"/>
        <v>0</v>
      </c>
      <c r="BP27" s="131">
        <f t="shared" si="0"/>
        <v>0</v>
      </c>
      <c r="BQ27" s="131">
        <f t="shared" ref="BQ27:BY27" si="1">BQ28+BQ38</f>
        <v>22.970375000000004</v>
      </c>
      <c r="BR27" s="131">
        <f t="shared" si="1"/>
        <v>0</v>
      </c>
      <c r="BS27" s="131">
        <f t="shared" si="1"/>
        <v>0</v>
      </c>
      <c r="BT27" s="131">
        <f t="shared" si="1"/>
        <v>0</v>
      </c>
      <c r="BU27" s="131">
        <f t="shared" si="1"/>
        <v>0</v>
      </c>
      <c r="BV27" s="131">
        <f t="shared" si="1"/>
        <v>2</v>
      </c>
      <c r="BW27" s="131">
        <f>BW28+BW38</f>
        <v>0</v>
      </c>
      <c r="BX27" s="131">
        <f t="shared" si="1"/>
        <v>0</v>
      </c>
      <c r="BY27" s="131">
        <f t="shared" si="1"/>
        <v>22.970375000000004</v>
      </c>
      <c r="BZ27" s="131">
        <f t="shared" ref="BZ27" si="2">BY27/AH27*100</f>
        <v>99.641889339012451</v>
      </c>
      <c r="CA27" s="168" t="str">
        <f>CA28</f>
        <v>нд</v>
      </c>
    </row>
    <row r="28" spans="1:79" s="164" customFormat="1" ht="43.5" customHeight="1" x14ac:dyDescent="0.2">
      <c r="A28" s="136" t="s">
        <v>838</v>
      </c>
      <c r="B28" s="137" t="s">
        <v>839</v>
      </c>
      <c r="C28" s="124" t="s">
        <v>844</v>
      </c>
      <c r="D28" s="123">
        <f>D32</f>
        <v>21.63693</v>
      </c>
      <c r="E28" s="123">
        <f t="shared" ref="E28:BP28" si="3">E32</f>
        <v>0</v>
      </c>
      <c r="F28" s="123">
        <f t="shared" si="3"/>
        <v>21.63693</v>
      </c>
      <c r="G28" s="123">
        <f t="shared" si="3"/>
        <v>0</v>
      </c>
      <c r="H28" s="123">
        <f t="shared" si="3"/>
        <v>0</v>
      </c>
      <c r="I28" s="123">
        <f t="shared" si="3"/>
        <v>0</v>
      </c>
      <c r="J28" s="123">
        <f t="shared" si="3"/>
        <v>0</v>
      </c>
      <c r="K28" s="123">
        <f t="shared" si="3"/>
        <v>1</v>
      </c>
      <c r="L28" s="123">
        <f t="shared" si="3"/>
        <v>0</v>
      </c>
      <c r="M28" s="123">
        <f t="shared" si="3"/>
        <v>0</v>
      </c>
      <c r="N28" s="123">
        <f t="shared" si="3"/>
        <v>0</v>
      </c>
      <c r="O28" s="123">
        <f t="shared" si="3"/>
        <v>0</v>
      </c>
      <c r="P28" s="123">
        <f t="shared" si="3"/>
        <v>0</v>
      </c>
      <c r="Q28" s="123">
        <f t="shared" si="3"/>
        <v>0</v>
      </c>
      <c r="R28" s="123">
        <f t="shared" si="3"/>
        <v>0</v>
      </c>
      <c r="S28" s="123">
        <f t="shared" si="3"/>
        <v>0</v>
      </c>
      <c r="T28" s="123">
        <f t="shared" si="3"/>
        <v>0</v>
      </c>
      <c r="U28" s="123">
        <f t="shared" si="3"/>
        <v>0</v>
      </c>
      <c r="V28" s="123">
        <f t="shared" si="3"/>
        <v>0</v>
      </c>
      <c r="W28" s="123">
        <f t="shared" si="3"/>
        <v>0</v>
      </c>
      <c r="X28" s="123">
        <f t="shared" si="3"/>
        <v>0</v>
      </c>
      <c r="Y28" s="123">
        <f t="shared" si="3"/>
        <v>0</v>
      </c>
      <c r="Z28" s="123">
        <f t="shared" si="3"/>
        <v>0</v>
      </c>
      <c r="AA28" s="123">
        <f t="shared" si="3"/>
        <v>0</v>
      </c>
      <c r="AB28" s="123">
        <f t="shared" si="3"/>
        <v>0</v>
      </c>
      <c r="AC28" s="123">
        <f t="shared" si="3"/>
        <v>0</v>
      </c>
      <c r="AD28" s="123">
        <f t="shared" si="3"/>
        <v>0</v>
      </c>
      <c r="AE28" s="123">
        <f t="shared" si="3"/>
        <v>0</v>
      </c>
      <c r="AF28" s="123">
        <f t="shared" si="3"/>
        <v>0</v>
      </c>
      <c r="AG28" s="123">
        <f t="shared" si="3"/>
        <v>0</v>
      </c>
      <c r="AH28" s="123">
        <f t="shared" si="3"/>
        <v>21.63693</v>
      </c>
      <c r="AI28" s="123">
        <f t="shared" si="3"/>
        <v>0</v>
      </c>
      <c r="AJ28" s="123">
        <f t="shared" si="3"/>
        <v>0</v>
      </c>
      <c r="AK28" s="123">
        <f t="shared" si="3"/>
        <v>0</v>
      </c>
      <c r="AL28" s="123">
        <f t="shared" si="3"/>
        <v>0</v>
      </c>
      <c r="AM28" s="123">
        <f t="shared" si="3"/>
        <v>1</v>
      </c>
      <c r="AN28" s="123">
        <f t="shared" si="3"/>
        <v>0</v>
      </c>
      <c r="AO28" s="123">
        <f t="shared" si="3"/>
        <v>21.551875000000003</v>
      </c>
      <c r="AP28" s="123">
        <f t="shared" si="3"/>
        <v>0</v>
      </c>
      <c r="AQ28" s="123">
        <f t="shared" si="3"/>
        <v>0</v>
      </c>
      <c r="AR28" s="123">
        <f t="shared" si="3"/>
        <v>0</v>
      </c>
      <c r="AS28" s="123">
        <f t="shared" si="3"/>
        <v>0</v>
      </c>
      <c r="AT28" s="123">
        <f t="shared" si="3"/>
        <v>1</v>
      </c>
      <c r="AU28" s="123">
        <f t="shared" si="3"/>
        <v>0</v>
      </c>
      <c r="AV28" s="123">
        <f t="shared" si="3"/>
        <v>0</v>
      </c>
      <c r="AW28" s="123">
        <f t="shared" si="3"/>
        <v>0</v>
      </c>
      <c r="AX28" s="123">
        <f t="shared" si="3"/>
        <v>0</v>
      </c>
      <c r="AY28" s="123">
        <f t="shared" si="3"/>
        <v>0</v>
      </c>
      <c r="AZ28" s="123">
        <f t="shared" si="3"/>
        <v>0</v>
      </c>
      <c r="BA28" s="123">
        <f t="shared" si="3"/>
        <v>0</v>
      </c>
      <c r="BB28" s="123">
        <f t="shared" si="3"/>
        <v>0</v>
      </c>
      <c r="BC28" s="123">
        <f t="shared" si="3"/>
        <v>0</v>
      </c>
      <c r="BD28" s="123">
        <f t="shared" si="3"/>
        <v>0</v>
      </c>
      <c r="BE28" s="123">
        <f t="shared" si="3"/>
        <v>0</v>
      </c>
      <c r="BF28" s="123">
        <f t="shared" si="3"/>
        <v>0</v>
      </c>
      <c r="BG28" s="123">
        <f t="shared" si="3"/>
        <v>0</v>
      </c>
      <c r="BH28" s="123">
        <f t="shared" si="3"/>
        <v>0</v>
      </c>
      <c r="BI28" s="123">
        <f t="shared" si="3"/>
        <v>0</v>
      </c>
      <c r="BJ28" s="123">
        <f t="shared" si="3"/>
        <v>0</v>
      </c>
      <c r="BK28" s="123">
        <f t="shared" si="3"/>
        <v>0</v>
      </c>
      <c r="BL28" s="123">
        <f t="shared" si="3"/>
        <v>0</v>
      </c>
      <c r="BM28" s="123">
        <f t="shared" si="3"/>
        <v>0</v>
      </c>
      <c r="BN28" s="123">
        <f t="shared" si="3"/>
        <v>0</v>
      </c>
      <c r="BO28" s="123">
        <f t="shared" si="3"/>
        <v>0</v>
      </c>
      <c r="BP28" s="123">
        <f t="shared" si="3"/>
        <v>0</v>
      </c>
      <c r="BQ28" s="123">
        <f t="shared" ref="BQ28:BZ28" si="4">BQ32</f>
        <v>21.551875000000003</v>
      </c>
      <c r="BR28" s="123">
        <f t="shared" si="4"/>
        <v>0</v>
      </c>
      <c r="BS28" s="123">
        <f t="shared" si="4"/>
        <v>0</v>
      </c>
      <c r="BT28" s="123">
        <f t="shared" si="4"/>
        <v>0</v>
      </c>
      <c r="BU28" s="123">
        <f t="shared" si="4"/>
        <v>0</v>
      </c>
      <c r="BV28" s="123">
        <f t="shared" si="4"/>
        <v>1</v>
      </c>
      <c r="BW28" s="123">
        <f t="shared" si="4"/>
        <v>0</v>
      </c>
      <c r="BX28" s="123">
        <f t="shared" si="4"/>
        <v>0</v>
      </c>
      <c r="BY28" s="123">
        <f t="shared" si="4"/>
        <v>21.551875000000003</v>
      </c>
      <c r="BZ28" s="123">
        <f t="shared" si="4"/>
        <v>99.606898945460387</v>
      </c>
      <c r="CA28" s="124" t="s">
        <v>844</v>
      </c>
    </row>
    <row r="29" spans="1:79" ht="27" customHeight="1" x14ac:dyDescent="0.25">
      <c r="A29" s="136" t="s">
        <v>840</v>
      </c>
      <c r="B29" s="137" t="s">
        <v>841</v>
      </c>
      <c r="C29" s="124" t="s">
        <v>844</v>
      </c>
      <c r="D29" s="123" t="str">
        <f>D35</f>
        <v>нд</v>
      </c>
      <c r="E29" s="123" t="str">
        <f t="shared" ref="E29:BP29" si="5">E35</f>
        <v>нд</v>
      </c>
      <c r="F29" s="123" t="str">
        <f t="shared" si="5"/>
        <v>нд</v>
      </c>
      <c r="G29" s="123" t="str">
        <f t="shared" si="5"/>
        <v>нд</v>
      </c>
      <c r="H29" s="123" t="str">
        <f t="shared" si="5"/>
        <v>нд</v>
      </c>
      <c r="I29" s="123" t="str">
        <f t="shared" si="5"/>
        <v>нд</v>
      </c>
      <c r="J29" s="123" t="str">
        <f t="shared" si="5"/>
        <v>нд</v>
      </c>
      <c r="K29" s="123" t="str">
        <f t="shared" si="5"/>
        <v>нд</v>
      </c>
      <c r="L29" s="123" t="str">
        <f t="shared" si="5"/>
        <v>нд</v>
      </c>
      <c r="M29" s="123" t="str">
        <f t="shared" si="5"/>
        <v>нд</v>
      </c>
      <c r="N29" s="123" t="str">
        <f t="shared" si="5"/>
        <v>нд</v>
      </c>
      <c r="O29" s="123" t="str">
        <f t="shared" si="5"/>
        <v>нд</v>
      </c>
      <c r="P29" s="123" t="str">
        <f t="shared" si="5"/>
        <v>нд</v>
      </c>
      <c r="Q29" s="123" t="str">
        <f t="shared" si="5"/>
        <v>нд</v>
      </c>
      <c r="R29" s="123" t="str">
        <f t="shared" si="5"/>
        <v>нд</v>
      </c>
      <c r="S29" s="123" t="str">
        <f t="shared" si="5"/>
        <v>нд</v>
      </c>
      <c r="T29" s="123" t="str">
        <f t="shared" si="5"/>
        <v>нд</v>
      </c>
      <c r="U29" s="123" t="str">
        <f t="shared" si="5"/>
        <v>нд</v>
      </c>
      <c r="V29" s="123" t="str">
        <f t="shared" si="5"/>
        <v>нд</v>
      </c>
      <c r="W29" s="123" t="str">
        <f t="shared" si="5"/>
        <v>нд</v>
      </c>
      <c r="X29" s="123" t="str">
        <f t="shared" si="5"/>
        <v>нд</v>
      </c>
      <c r="Y29" s="123" t="str">
        <f t="shared" si="5"/>
        <v>нд</v>
      </c>
      <c r="Z29" s="123" t="str">
        <f t="shared" si="5"/>
        <v>нд</v>
      </c>
      <c r="AA29" s="123" t="str">
        <f t="shared" si="5"/>
        <v>нд</v>
      </c>
      <c r="AB29" s="123" t="str">
        <f t="shared" si="5"/>
        <v>нд</v>
      </c>
      <c r="AC29" s="123" t="str">
        <f t="shared" si="5"/>
        <v>нд</v>
      </c>
      <c r="AD29" s="123" t="str">
        <f t="shared" si="5"/>
        <v>нд</v>
      </c>
      <c r="AE29" s="123" t="str">
        <f t="shared" si="5"/>
        <v>нд</v>
      </c>
      <c r="AF29" s="123" t="str">
        <f t="shared" si="5"/>
        <v>нд</v>
      </c>
      <c r="AG29" s="123" t="str">
        <f t="shared" si="5"/>
        <v>нд</v>
      </c>
      <c r="AH29" s="123" t="str">
        <f t="shared" si="5"/>
        <v>нд</v>
      </c>
      <c r="AI29" s="123" t="str">
        <f t="shared" si="5"/>
        <v>нд</v>
      </c>
      <c r="AJ29" s="123" t="str">
        <f t="shared" si="5"/>
        <v>нд</v>
      </c>
      <c r="AK29" s="123" t="str">
        <f t="shared" si="5"/>
        <v>нд</v>
      </c>
      <c r="AL29" s="123" t="str">
        <f t="shared" si="5"/>
        <v>нд</v>
      </c>
      <c r="AM29" s="123" t="str">
        <f t="shared" si="5"/>
        <v>нд</v>
      </c>
      <c r="AN29" s="123" t="str">
        <f t="shared" si="5"/>
        <v>нд</v>
      </c>
      <c r="AO29" s="123" t="str">
        <f t="shared" si="5"/>
        <v>нд</v>
      </c>
      <c r="AP29" s="123" t="str">
        <f t="shared" si="5"/>
        <v>нд</v>
      </c>
      <c r="AQ29" s="123" t="str">
        <f t="shared" si="5"/>
        <v>нд</v>
      </c>
      <c r="AR29" s="123" t="str">
        <f t="shared" si="5"/>
        <v>нд</v>
      </c>
      <c r="AS29" s="123" t="str">
        <f t="shared" si="5"/>
        <v>нд</v>
      </c>
      <c r="AT29" s="123" t="str">
        <f t="shared" si="5"/>
        <v>нд</v>
      </c>
      <c r="AU29" s="123" t="str">
        <f t="shared" si="5"/>
        <v>нд</v>
      </c>
      <c r="AV29" s="123" t="str">
        <f t="shared" si="5"/>
        <v>нд</v>
      </c>
      <c r="AW29" s="123" t="str">
        <f t="shared" si="5"/>
        <v>нд</v>
      </c>
      <c r="AX29" s="123" t="str">
        <f t="shared" si="5"/>
        <v>нд</v>
      </c>
      <c r="AY29" s="123" t="str">
        <f t="shared" si="5"/>
        <v>нд</v>
      </c>
      <c r="AZ29" s="123" t="str">
        <f t="shared" si="5"/>
        <v>нд</v>
      </c>
      <c r="BA29" s="123" t="str">
        <f t="shared" si="5"/>
        <v>нд</v>
      </c>
      <c r="BB29" s="123" t="str">
        <f t="shared" si="5"/>
        <v>нд</v>
      </c>
      <c r="BC29" s="123" t="str">
        <f t="shared" si="5"/>
        <v>нд</v>
      </c>
      <c r="BD29" s="123" t="str">
        <f t="shared" si="5"/>
        <v>нд</v>
      </c>
      <c r="BE29" s="123" t="str">
        <f t="shared" si="5"/>
        <v>нд</v>
      </c>
      <c r="BF29" s="123" t="str">
        <f t="shared" si="5"/>
        <v>нд</v>
      </c>
      <c r="BG29" s="123" t="str">
        <f t="shared" si="5"/>
        <v>нд</v>
      </c>
      <c r="BH29" s="123" t="str">
        <f t="shared" si="5"/>
        <v>нд</v>
      </c>
      <c r="BI29" s="123" t="str">
        <f t="shared" si="5"/>
        <v>нд</v>
      </c>
      <c r="BJ29" s="123" t="str">
        <f t="shared" si="5"/>
        <v>нд</v>
      </c>
      <c r="BK29" s="123" t="str">
        <f t="shared" si="5"/>
        <v>нд</v>
      </c>
      <c r="BL29" s="123" t="str">
        <f t="shared" si="5"/>
        <v>нд</v>
      </c>
      <c r="BM29" s="123" t="str">
        <f t="shared" si="5"/>
        <v>нд</v>
      </c>
      <c r="BN29" s="123" t="str">
        <f t="shared" si="5"/>
        <v>нд</v>
      </c>
      <c r="BO29" s="123" t="str">
        <f t="shared" si="5"/>
        <v>нд</v>
      </c>
      <c r="BP29" s="123" t="str">
        <f t="shared" si="5"/>
        <v>нд</v>
      </c>
      <c r="BQ29" s="123" t="str">
        <f t="shared" ref="BQ29:BZ29" si="6">BQ35</f>
        <v>нд</v>
      </c>
      <c r="BR29" s="123" t="str">
        <f t="shared" si="6"/>
        <v>нд</v>
      </c>
      <c r="BS29" s="123" t="str">
        <f t="shared" si="6"/>
        <v>нд</v>
      </c>
      <c r="BT29" s="123" t="str">
        <f t="shared" si="6"/>
        <v>нд</v>
      </c>
      <c r="BU29" s="123" t="str">
        <f t="shared" si="6"/>
        <v>нд</v>
      </c>
      <c r="BV29" s="123" t="str">
        <f t="shared" si="6"/>
        <v>нд</v>
      </c>
      <c r="BW29" s="123" t="str">
        <f t="shared" si="6"/>
        <v>нд</v>
      </c>
      <c r="BX29" s="123" t="str">
        <f t="shared" si="6"/>
        <v>нд</v>
      </c>
      <c r="BY29" s="123" t="str">
        <f t="shared" si="6"/>
        <v>нд</v>
      </c>
      <c r="BZ29" s="123" t="str">
        <f t="shared" si="6"/>
        <v>нд</v>
      </c>
      <c r="CA29" s="124" t="s">
        <v>844</v>
      </c>
    </row>
    <row r="30" spans="1:79" ht="54" customHeight="1" x14ac:dyDescent="0.25">
      <c r="A30" s="136" t="s">
        <v>842</v>
      </c>
      <c r="B30" s="137" t="s">
        <v>843</v>
      </c>
      <c r="C30" s="124" t="s">
        <v>844</v>
      </c>
      <c r="D30" s="123">
        <f>D38</f>
        <v>1.4160000000000001</v>
      </c>
      <c r="E30" s="123">
        <f>E38</f>
        <v>0</v>
      </c>
      <c r="F30" s="123">
        <f t="shared" ref="F30:BP30" si="7">F38</f>
        <v>1.4160000000000001</v>
      </c>
      <c r="G30" s="123">
        <f t="shared" si="7"/>
        <v>0</v>
      </c>
      <c r="H30" s="123">
        <f t="shared" si="7"/>
        <v>0</v>
      </c>
      <c r="I30" s="123">
        <f t="shared" si="7"/>
        <v>0</v>
      </c>
      <c r="J30" s="123">
        <f t="shared" si="7"/>
        <v>0</v>
      </c>
      <c r="K30" s="123">
        <f t="shared" si="7"/>
        <v>1</v>
      </c>
      <c r="L30" s="123">
        <f t="shared" si="7"/>
        <v>0</v>
      </c>
      <c r="M30" s="123">
        <f t="shared" si="7"/>
        <v>0</v>
      </c>
      <c r="N30" s="123">
        <f t="shared" si="7"/>
        <v>0</v>
      </c>
      <c r="O30" s="123">
        <f t="shared" si="7"/>
        <v>0</v>
      </c>
      <c r="P30" s="123">
        <f t="shared" si="7"/>
        <v>0</v>
      </c>
      <c r="Q30" s="123">
        <f t="shared" si="7"/>
        <v>0</v>
      </c>
      <c r="R30" s="123">
        <f t="shared" si="7"/>
        <v>0</v>
      </c>
      <c r="S30" s="123">
        <f t="shared" si="7"/>
        <v>0</v>
      </c>
      <c r="T30" s="123">
        <f t="shared" si="7"/>
        <v>0</v>
      </c>
      <c r="U30" s="123">
        <f t="shared" si="7"/>
        <v>0</v>
      </c>
      <c r="V30" s="123">
        <f t="shared" si="7"/>
        <v>0</v>
      </c>
      <c r="W30" s="123">
        <f t="shared" si="7"/>
        <v>0</v>
      </c>
      <c r="X30" s="123">
        <f t="shared" si="7"/>
        <v>0</v>
      </c>
      <c r="Y30" s="123">
        <f t="shared" si="7"/>
        <v>0</v>
      </c>
      <c r="Z30" s="123">
        <f t="shared" si="7"/>
        <v>0</v>
      </c>
      <c r="AA30" s="123">
        <f t="shared" si="7"/>
        <v>0</v>
      </c>
      <c r="AB30" s="123">
        <f t="shared" si="7"/>
        <v>0</v>
      </c>
      <c r="AC30" s="123">
        <f t="shared" si="7"/>
        <v>0</v>
      </c>
      <c r="AD30" s="123">
        <f t="shared" si="7"/>
        <v>0</v>
      </c>
      <c r="AE30" s="123">
        <f t="shared" si="7"/>
        <v>0</v>
      </c>
      <c r="AF30" s="123">
        <f t="shared" si="7"/>
        <v>0</v>
      </c>
      <c r="AG30" s="123">
        <f t="shared" si="7"/>
        <v>0</v>
      </c>
      <c r="AH30" s="123">
        <f t="shared" si="7"/>
        <v>1.4160000000000001</v>
      </c>
      <c r="AI30" s="123">
        <f t="shared" si="7"/>
        <v>0</v>
      </c>
      <c r="AJ30" s="123">
        <f t="shared" si="7"/>
        <v>0</v>
      </c>
      <c r="AK30" s="123">
        <f t="shared" si="7"/>
        <v>0</v>
      </c>
      <c r="AL30" s="123">
        <f t="shared" si="7"/>
        <v>0</v>
      </c>
      <c r="AM30" s="123">
        <f t="shared" si="7"/>
        <v>1</v>
      </c>
      <c r="AN30" s="123">
        <f t="shared" si="7"/>
        <v>0</v>
      </c>
      <c r="AO30" s="123">
        <f t="shared" si="7"/>
        <v>1.4185000000000001</v>
      </c>
      <c r="AP30" s="123">
        <f t="shared" si="7"/>
        <v>0</v>
      </c>
      <c r="AQ30" s="123">
        <f t="shared" si="7"/>
        <v>0</v>
      </c>
      <c r="AR30" s="123">
        <f t="shared" si="7"/>
        <v>0</v>
      </c>
      <c r="AS30" s="123">
        <f t="shared" si="7"/>
        <v>0</v>
      </c>
      <c r="AT30" s="123">
        <f t="shared" si="7"/>
        <v>1</v>
      </c>
      <c r="AU30" s="123">
        <f t="shared" si="7"/>
        <v>0</v>
      </c>
      <c r="AV30" s="123">
        <f t="shared" si="7"/>
        <v>0</v>
      </c>
      <c r="AW30" s="123">
        <f t="shared" si="7"/>
        <v>0</v>
      </c>
      <c r="AX30" s="123">
        <f t="shared" si="7"/>
        <v>0</v>
      </c>
      <c r="AY30" s="123">
        <f t="shared" si="7"/>
        <v>0</v>
      </c>
      <c r="AZ30" s="123">
        <f t="shared" si="7"/>
        <v>0</v>
      </c>
      <c r="BA30" s="123">
        <f t="shared" si="7"/>
        <v>0</v>
      </c>
      <c r="BB30" s="123">
        <f t="shared" si="7"/>
        <v>0</v>
      </c>
      <c r="BC30" s="123">
        <f t="shared" si="7"/>
        <v>0</v>
      </c>
      <c r="BD30" s="123">
        <f t="shared" si="7"/>
        <v>0</v>
      </c>
      <c r="BE30" s="123">
        <f t="shared" si="7"/>
        <v>0</v>
      </c>
      <c r="BF30" s="123">
        <f t="shared" si="7"/>
        <v>0</v>
      </c>
      <c r="BG30" s="123">
        <f t="shared" si="7"/>
        <v>0</v>
      </c>
      <c r="BH30" s="123">
        <f t="shared" si="7"/>
        <v>0</v>
      </c>
      <c r="BI30" s="123">
        <f t="shared" si="7"/>
        <v>0</v>
      </c>
      <c r="BJ30" s="123">
        <f t="shared" si="7"/>
        <v>0</v>
      </c>
      <c r="BK30" s="123">
        <f t="shared" si="7"/>
        <v>0</v>
      </c>
      <c r="BL30" s="123">
        <f t="shared" si="7"/>
        <v>0</v>
      </c>
      <c r="BM30" s="123">
        <f t="shared" si="7"/>
        <v>0</v>
      </c>
      <c r="BN30" s="123">
        <f t="shared" si="7"/>
        <v>0</v>
      </c>
      <c r="BO30" s="123">
        <f t="shared" si="7"/>
        <v>0</v>
      </c>
      <c r="BP30" s="123">
        <f t="shared" si="7"/>
        <v>0</v>
      </c>
      <c r="BQ30" s="123">
        <f t="shared" ref="BQ30:BZ30" si="8">BQ38</f>
        <v>1.4185000000000001</v>
      </c>
      <c r="BR30" s="123">
        <f t="shared" si="8"/>
        <v>0</v>
      </c>
      <c r="BS30" s="123">
        <f t="shared" si="8"/>
        <v>0</v>
      </c>
      <c r="BT30" s="123">
        <f t="shared" si="8"/>
        <v>0</v>
      </c>
      <c r="BU30" s="123">
        <f t="shared" si="8"/>
        <v>0</v>
      </c>
      <c r="BV30" s="123">
        <f t="shared" si="8"/>
        <v>1</v>
      </c>
      <c r="BW30" s="123">
        <f t="shared" si="8"/>
        <v>0</v>
      </c>
      <c r="BX30" s="123">
        <f t="shared" si="8"/>
        <v>0</v>
      </c>
      <c r="BY30" s="123">
        <f t="shared" si="8"/>
        <v>1.4185000000000001</v>
      </c>
      <c r="BZ30" s="123">
        <f t="shared" si="8"/>
        <v>100.17655367231637</v>
      </c>
      <c r="CA30" s="124" t="s">
        <v>844</v>
      </c>
    </row>
    <row r="31" spans="1:79" ht="26.25" customHeight="1" x14ac:dyDescent="0.25">
      <c r="A31" s="136" t="s">
        <v>879</v>
      </c>
      <c r="B31" s="137" t="s">
        <v>850</v>
      </c>
      <c r="C31" s="124" t="s">
        <v>844</v>
      </c>
      <c r="D31" s="124" t="s">
        <v>844</v>
      </c>
      <c r="E31" s="124" t="s">
        <v>844</v>
      </c>
      <c r="F31" s="124" t="s">
        <v>844</v>
      </c>
      <c r="G31" s="124" t="s">
        <v>844</v>
      </c>
      <c r="H31" s="124" t="s">
        <v>844</v>
      </c>
      <c r="I31" s="124" t="s">
        <v>844</v>
      </c>
      <c r="J31" s="124" t="s">
        <v>844</v>
      </c>
      <c r="K31" s="124" t="s">
        <v>844</v>
      </c>
      <c r="L31" s="124" t="s">
        <v>844</v>
      </c>
      <c r="M31" s="124" t="s">
        <v>844</v>
      </c>
      <c r="N31" s="124" t="s">
        <v>844</v>
      </c>
      <c r="O31" s="124" t="s">
        <v>844</v>
      </c>
      <c r="P31" s="124" t="s">
        <v>844</v>
      </c>
      <c r="Q31" s="124" t="s">
        <v>844</v>
      </c>
      <c r="R31" s="124" t="s">
        <v>844</v>
      </c>
      <c r="S31" s="124" t="s">
        <v>844</v>
      </c>
      <c r="T31" s="124" t="s">
        <v>844</v>
      </c>
      <c r="U31" s="124" t="s">
        <v>844</v>
      </c>
      <c r="V31" s="124" t="s">
        <v>844</v>
      </c>
      <c r="W31" s="124" t="s">
        <v>844</v>
      </c>
      <c r="X31" s="124" t="s">
        <v>844</v>
      </c>
      <c r="Y31" s="124" t="s">
        <v>844</v>
      </c>
      <c r="Z31" s="124" t="s">
        <v>844</v>
      </c>
      <c r="AA31" s="124" t="s">
        <v>844</v>
      </c>
      <c r="AB31" s="124" t="s">
        <v>844</v>
      </c>
      <c r="AC31" s="124" t="s">
        <v>844</v>
      </c>
      <c r="AD31" s="124" t="s">
        <v>844</v>
      </c>
      <c r="AE31" s="124" t="s">
        <v>844</v>
      </c>
      <c r="AF31" s="124" t="s">
        <v>844</v>
      </c>
      <c r="AG31" s="124" t="s">
        <v>844</v>
      </c>
      <c r="AH31" s="124" t="s">
        <v>844</v>
      </c>
      <c r="AI31" s="124" t="s">
        <v>844</v>
      </c>
      <c r="AJ31" s="124" t="s">
        <v>844</v>
      </c>
      <c r="AK31" s="124" t="s">
        <v>844</v>
      </c>
      <c r="AL31" s="124" t="s">
        <v>844</v>
      </c>
      <c r="AM31" s="124" t="s">
        <v>844</v>
      </c>
      <c r="AN31" s="124" t="s">
        <v>844</v>
      </c>
      <c r="AO31" s="124" t="s">
        <v>844</v>
      </c>
      <c r="AP31" s="124" t="s">
        <v>844</v>
      </c>
      <c r="AQ31" s="124" t="s">
        <v>844</v>
      </c>
      <c r="AR31" s="124" t="s">
        <v>844</v>
      </c>
      <c r="AS31" s="124" t="s">
        <v>844</v>
      </c>
      <c r="AT31" s="124" t="s">
        <v>844</v>
      </c>
      <c r="AU31" s="124" t="s">
        <v>844</v>
      </c>
      <c r="AV31" s="124" t="s">
        <v>844</v>
      </c>
      <c r="AW31" s="124" t="s">
        <v>844</v>
      </c>
      <c r="AX31" s="124" t="s">
        <v>844</v>
      </c>
      <c r="AY31" s="124" t="s">
        <v>844</v>
      </c>
      <c r="AZ31" s="124" t="s">
        <v>844</v>
      </c>
      <c r="BA31" s="124" t="s">
        <v>844</v>
      </c>
      <c r="BB31" s="124" t="s">
        <v>844</v>
      </c>
      <c r="BC31" s="124" t="s">
        <v>844</v>
      </c>
      <c r="BD31" s="124" t="s">
        <v>844</v>
      </c>
      <c r="BE31" s="124" t="s">
        <v>844</v>
      </c>
      <c r="BF31" s="124" t="s">
        <v>844</v>
      </c>
      <c r="BG31" s="124" t="s">
        <v>844</v>
      </c>
      <c r="BH31" s="124" t="s">
        <v>844</v>
      </c>
      <c r="BI31" s="124" t="s">
        <v>844</v>
      </c>
      <c r="BJ31" s="124" t="s">
        <v>844</v>
      </c>
      <c r="BK31" s="124" t="s">
        <v>844</v>
      </c>
      <c r="BL31" s="124" t="s">
        <v>844</v>
      </c>
      <c r="BM31" s="124" t="s">
        <v>844</v>
      </c>
      <c r="BN31" s="124" t="s">
        <v>844</v>
      </c>
      <c r="BO31" s="124" t="s">
        <v>844</v>
      </c>
      <c r="BP31" s="124" t="s">
        <v>844</v>
      </c>
      <c r="BQ31" s="124" t="s">
        <v>844</v>
      </c>
      <c r="BR31" s="124" t="s">
        <v>844</v>
      </c>
      <c r="BS31" s="124" t="s">
        <v>844</v>
      </c>
      <c r="BT31" s="124" t="s">
        <v>844</v>
      </c>
      <c r="BU31" s="124" t="s">
        <v>844</v>
      </c>
      <c r="BV31" s="124" t="s">
        <v>844</v>
      </c>
      <c r="BW31" s="124" t="s">
        <v>844</v>
      </c>
      <c r="BX31" s="124" t="s">
        <v>844</v>
      </c>
      <c r="BY31" s="124" t="s">
        <v>844</v>
      </c>
      <c r="BZ31" s="124" t="s">
        <v>844</v>
      </c>
      <c r="CA31" s="124" t="s">
        <v>844</v>
      </c>
    </row>
    <row r="32" spans="1:79" ht="24.75" customHeight="1" x14ac:dyDescent="0.25">
      <c r="A32" s="136" t="s">
        <v>28</v>
      </c>
      <c r="B32" s="137" t="s">
        <v>845</v>
      </c>
      <c r="C32" s="124" t="s">
        <v>844</v>
      </c>
      <c r="D32" s="123">
        <f>D33</f>
        <v>21.63693</v>
      </c>
      <c r="E32" s="123">
        <f t="shared" ref="E32:BP32" si="9">E33</f>
        <v>0</v>
      </c>
      <c r="F32" s="123">
        <f t="shared" si="9"/>
        <v>21.63693</v>
      </c>
      <c r="G32" s="123">
        <f t="shared" si="9"/>
        <v>0</v>
      </c>
      <c r="H32" s="123">
        <f t="shared" si="9"/>
        <v>0</v>
      </c>
      <c r="I32" s="123">
        <f t="shared" si="9"/>
        <v>0</v>
      </c>
      <c r="J32" s="123">
        <f t="shared" si="9"/>
        <v>0</v>
      </c>
      <c r="K32" s="123">
        <f t="shared" si="9"/>
        <v>1</v>
      </c>
      <c r="L32" s="123">
        <f t="shared" si="9"/>
        <v>0</v>
      </c>
      <c r="M32" s="123">
        <f t="shared" si="9"/>
        <v>0</v>
      </c>
      <c r="N32" s="123">
        <f t="shared" si="9"/>
        <v>0</v>
      </c>
      <c r="O32" s="123">
        <f t="shared" si="9"/>
        <v>0</v>
      </c>
      <c r="P32" s="123">
        <f t="shared" si="9"/>
        <v>0</v>
      </c>
      <c r="Q32" s="123">
        <f t="shared" si="9"/>
        <v>0</v>
      </c>
      <c r="R32" s="123">
        <f t="shared" si="9"/>
        <v>0</v>
      </c>
      <c r="S32" s="123">
        <f t="shared" si="9"/>
        <v>0</v>
      </c>
      <c r="T32" s="123">
        <f t="shared" si="9"/>
        <v>0</v>
      </c>
      <c r="U32" s="123">
        <f t="shared" si="9"/>
        <v>0</v>
      </c>
      <c r="V32" s="123">
        <f t="shared" si="9"/>
        <v>0</v>
      </c>
      <c r="W32" s="123">
        <f t="shared" si="9"/>
        <v>0</v>
      </c>
      <c r="X32" s="123">
        <f t="shared" si="9"/>
        <v>0</v>
      </c>
      <c r="Y32" s="123">
        <f t="shared" si="9"/>
        <v>0</v>
      </c>
      <c r="Z32" s="123">
        <f t="shared" si="9"/>
        <v>0</v>
      </c>
      <c r="AA32" s="123">
        <f t="shared" si="9"/>
        <v>0</v>
      </c>
      <c r="AB32" s="123">
        <f t="shared" si="9"/>
        <v>0</v>
      </c>
      <c r="AC32" s="123">
        <f t="shared" si="9"/>
        <v>0</v>
      </c>
      <c r="AD32" s="123">
        <f t="shared" si="9"/>
        <v>0</v>
      </c>
      <c r="AE32" s="123">
        <f t="shared" si="9"/>
        <v>0</v>
      </c>
      <c r="AF32" s="123">
        <f t="shared" si="9"/>
        <v>0</v>
      </c>
      <c r="AG32" s="123">
        <f t="shared" si="9"/>
        <v>0</v>
      </c>
      <c r="AH32" s="123">
        <f t="shared" si="9"/>
        <v>21.63693</v>
      </c>
      <c r="AI32" s="123">
        <f t="shared" si="9"/>
        <v>0</v>
      </c>
      <c r="AJ32" s="123">
        <f t="shared" si="9"/>
        <v>0</v>
      </c>
      <c r="AK32" s="123">
        <f t="shared" si="9"/>
        <v>0</v>
      </c>
      <c r="AL32" s="123">
        <f t="shared" si="9"/>
        <v>0</v>
      </c>
      <c r="AM32" s="123">
        <f t="shared" si="9"/>
        <v>1</v>
      </c>
      <c r="AN32" s="123">
        <f t="shared" si="9"/>
        <v>0</v>
      </c>
      <c r="AO32" s="123">
        <f t="shared" si="9"/>
        <v>21.551875000000003</v>
      </c>
      <c r="AP32" s="123">
        <f t="shared" si="9"/>
        <v>0</v>
      </c>
      <c r="AQ32" s="123">
        <f t="shared" si="9"/>
        <v>0</v>
      </c>
      <c r="AR32" s="123">
        <f t="shared" si="9"/>
        <v>0</v>
      </c>
      <c r="AS32" s="123">
        <f t="shared" si="9"/>
        <v>0</v>
      </c>
      <c r="AT32" s="123">
        <v>1</v>
      </c>
      <c r="AU32" s="123">
        <f t="shared" si="9"/>
        <v>0</v>
      </c>
      <c r="AV32" s="123">
        <f t="shared" si="9"/>
        <v>0</v>
      </c>
      <c r="AW32" s="123">
        <f t="shared" si="9"/>
        <v>0</v>
      </c>
      <c r="AX32" s="123">
        <f t="shared" si="9"/>
        <v>0</v>
      </c>
      <c r="AY32" s="123">
        <f t="shared" si="9"/>
        <v>0</v>
      </c>
      <c r="AZ32" s="123">
        <f t="shared" si="9"/>
        <v>0</v>
      </c>
      <c r="BA32" s="123">
        <f t="shared" si="9"/>
        <v>0</v>
      </c>
      <c r="BB32" s="123">
        <f t="shared" si="9"/>
        <v>0</v>
      </c>
      <c r="BC32" s="123">
        <f t="shared" si="9"/>
        <v>0</v>
      </c>
      <c r="BD32" s="123">
        <f t="shared" si="9"/>
        <v>0</v>
      </c>
      <c r="BE32" s="123">
        <f t="shared" si="9"/>
        <v>0</v>
      </c>
      <c r="BF32" s="123">
        <f t="shared" si="9"/>
        <v>0</v>
      </c>
      <c r="BG32" s="123">
        <f t="shared" si="9"/>
        <v>0</v>
      </c>
      <c r="BH32" s="123">
        <f t="shared" si="9"/>
        <v>0</v>
      </c>
      <c r="BI32" s="123">
        <f t="shared" si="9"/>
        <v>0</v>
      </c>
      <c r="BJ32" s="123">
        <f t="shared" si="9"/>
        <v>0</v>
      </c>
      <c r="BK32" s="123">
        <f t="shared" si="9"/>
        <v>0</v>
      </c>
      <c r="BL32" s="123">
        <f t="shared" si="9"/>
        <v>0</v>
      </c>
      <c r="BM32" s="123">
        <f t="shared" si="9"/>
        <v>0</v>
      </c>
      <c r="BN32" s="123">
        <f t="shared" si="9"/>
        <v>0</v>
      </c>
      <c r="BO32" s="123">
        <f t="shared" si="9"/>
        <v>0</v>
      </c>
      <c r="BP32" s="123">
        <f t="shared" si="9"/>
        <v>0</v>
      </c>
      <c r="BQ32" s="123">
        <f t="shared" ref="BQ32:BY32" si="10">BQ33</f>
        <v>21.551875000000003</v>
      </c>
      <c r="BR32" s="123">
        <f t="shared" si="10"/>
        <v>0</v>
      </c>
      <c r="BS32" s="123">
        <f t="shared" si="10"/>
        <v>0</v>
      </c>
      <c r="BT32" s="123">
        <f t="shared" si="10"/>
        <v>0</v>
      </c>
      <c r="BU32" s="123">
        <f t="shared" si="10"/>
        <v>0</v>
      </c>
      <c r="BV32" s="123">
        <f t="shared" si="10"/>
        <v>1</v>
      </c>
      <c r="BW32" s="123">
        <f t="shared" si="10"/>
        <v>0</v>
      </c>
      <c r="BX32" s="123">
        <f t="shared" si="10"/>
        <v>0</v>
      </c>
      <c r="BY32" s="123">
        <f t="shared" si="10"/>
        <v>21.551875000000003</v>
      </c>
      <c r="BZ32" s="123">
        <f>BY32/AH32*100</f>
        <v>99.606898945460387</v>
      </c>
      <c r="CA32" s="124" t="s">
        <v>844</v>
      </c>
    </row>
    <row r="33" spans="1:81" ht="47.25" customHeight="1" x14ac:dyDescent="0.25">
      <c r="A33" s="136" t="s">
        <v>479</v>
      </c>
      <c r="B33" s="137" t="s">
        <v>880</v>
      </c>
      <c r="C33" s="124" t="s">
        <v>844</v>
      </c>
      <c r="D33" s="123">
        <f>D34</f>
        <v>21.63693</v>
      </c>
      <c r="E33" s="123">
        <f t="shared" ref="E33:BP33" si="11">E34</f>
        <v>0</v>
      </c>
      <c r="F33" s="123">
        <f t="shared" si="11"/>
        <v>21.63693</v>
      </c>
      <c r="G33" s="123">
        <f t="shared" si="11"/>
        <v>0</v>
      </c>
      <c r="H33" s="123">
        <f t="shared" si="11"/>
        <v>0</v>
      </c>
      <c r="I33" s="123">
        <f t="shared" si="11"/>
        <v>0</v>
      </c>
      <c r="J33" s="123">
        <f t="shared" si="11"/>
        <v>0</v>
      </c>
      <c r="K33" s="123">
        <f t="shared" si="11"/>
        <v>1</v>
      </c>
      <c r="L33" s="123">
        <f t="shared" si="11"/>
        <v>0</v>
      </c>
      <c r="M33" s="123">
        <f t="shared" si="11"/>
        <v>0</v>
      </c>
      <c r="N33" s="123">
        <f t="shared" si="11"/>
        <v>0</v>
      </c>
      <c r="O33" s="123">
        <f t="shared" si="11"/>
        <v>0</v>
      </c>
      <c r="P33" s="123">
        <f t="shared" si="11"/>
        <v>0</v>
      </c>
      <c r="Q33" s="123">
        <f t="shared" si="11"/>
        <v>0</v>
      </c>
      <c r="R33" s="123">
        <f t="shared" si="11"/>
        <v>0</v>
      </c>
      <c r="S33" s="123">
        <f t="shared" si="11"/>
        <v>0</v>
      </c>
      <c r="T33" s="123">
        <f t="shared" si="11"/>
        <v>0</v>
      </c>
      <c r="U33" s="123">
        <f t="shared" si="11"/>
        <v>0</v>
      </c>
      <c r="V33" s="123">
        <f t="shared" si="11"/>
        <v>0</v>
      </c>
      <c r="W33" s="123">
        <f t="shared" si="11"/>
        <v>0</v>
      </c>
      <c r="X33" s="123">
        <f t="shared" si="11"/>
        <v>0</v>
      </c>
      <c r="Y33" s="123">
        <f t="shared" si="11"/>
        <v>0</v>
      </c>
      <c r="Z33" s="123">
        <f t="shared" si="11"/>
        <v>0</v>
      </c>
      <c r="AA33" s="123">
        <f t="shared" si="11"/>
        <v>0</v>
      </c>
      <c r="AB33" s="123">
        <f t="shared" si="11"/>
        <v>0</v>
      </c>
      <c r="AC33" s="123">
        <f t="shared" si="11"/>
        <v>0</v>
      </c>
      <c r="AD33" s="123">
        <f t="shared" si="11"/>
        <v>0</v>
      </c>
      <c r="AE33" s="123">
        <f t="shared" si="11"/>
        <v>0</v>
      </c>
      <c r="AF33" s="123">
        <f t="shared" si="11"/>
        <v>0</v>
      </c>
      <c r="AG33" s="123">
        <f t="shared" si="11"/>
        <v>0</v>
      </c>
      <c r="AH33" s="123">
        <f t="shared" si="11"/>
        <v>21.63693</v>
      </c>
      <c r="AI33" s="123">
        <f t="shared" si="11"/>
        <v>0</v>
      </c>
      <c r="AJ33" s="123">
        <f t="shared" si="11"/>
        <v>0</v>
      </c>
      <c r="AK33" s="123">
        <f t="shared" si="11"/>
        <v>0</v>
      </c>
      <c r="AL33" s="123">
        <f t="shared" si="11"/>
        <v>0</v>
      </c>
      <c r="AM33" s="123">
        <f t="shared" si="11"/>
        <v>1</v>
      </c>
      <c r="AN33" s="123">
        <f t="shared" ref="AN33:AN38" si="12">AU33+BB33+BI33+BP33</f>
        <v>0</v>
      </c>
      <c r="AO33" s="123">
        <f t="shared" ref="AO33:AO38" si="13">AV33+BC33+BJ33+BQ33</f>
        <v>21.551875000000003</v>
      </c>
      <c r="AP33" s="123">
        <f t="shared" ref="AP33:AP38" si="14">AW33+BD33+BK33+BR33</f>
        <v>0</v>
      </c>
      <c r="AQ33" s="123">
        <f t="shared" ref="AQ33:AQ38" si="15">AX33+BE33+BL33+BS33</f>
        <v>0</v>
      </c>
      <c r="AR33" s="123">
        <f t="shared" ref="AR33:AR38" si="16">AY33+BF33+BM33+BT33</f>
        <v>0</v>
      </c>
      <c r="AS33" s="123">
        <f t="shared" ref="AS33:AS38" si="17">AZ33+BG33+BN33+BU33</f>
        <v>0</v>
      </c>
      <c r="AT33" s="123">
        <v>1</v>
      </c>
      <c r="AU33" s="123">
        <f>AU34</f>
        <v>0</v>
      </c>
      <c r="AV33" s="123">
        <f t="shared" si="11"/>
        <v>0</v>
      </c>
      <c r="AW33" s="123">
        <f t="shared" si="11"/>
        <v>0</v>
      </c>
      <c r="AX33" s="123">
        <f t="shared" si="11"/>
        <v>0</v>
      </c>
      <c r="AY33" s="123">
        <f t="shared" si="11"/>
        <v>0</v>
      </c>
      <c r="AZ33" s="123">
        <f t="shared" si="11"/>
        <v>0</v>
      </c>
      <c r="BA33" s="123">
        <f t="shared" si="11"/>
        <v>0</v>
      </c>
      <c r="BB33" s="123">
        <f t="shared" si="11"/>
        <v>0</v>
      </c>
      <c r="BC33" s="123">
        <f t="shared" si="11"/>
        <v>0</v>
      </c>
      <c r="BD33" s="123">
        <f t="shared" si="11"/>
        <v>0</v>
      </c>
      <c r="BE33" s="123">
        <f t="shared" si="11"/>
        <v>0</v>
      </c>
      <c r="BF33" s="123">
        <f t="shared" si="11"/>
        <v>0</v>
      </c>
      <c r="BG33" s="123">
        <f t="shared" si="11"/>
        <v>0</v>
      </c>
      <c r="BH33" s="123">
        <f t="shared" si="11"/>
        <v>0</v>
      </c>
      <c r="BI33" s="123">
        <f t="shared" si="11"/>
        <v>0</v>
      </c>
      <c r="BJ33" s="123">
        <f t="shared" si="11"/>
        <v>0</v>
      </c>
      <c r="BK33" s="123">
        <f t="shared" si="11"/>
        <v>0</v>
      </c>
      <c r="BL33" s="123">
        <f t="shared" si="11"/>
        <v>0</v>
      </c>
      <c r="BM33" s="123">
        <f t="shared" si="11"/>
        <v>0</v>
      </c>
      <c r="BN33" s="123">
        <f t="shared" si="11"/>
        <v>0</v>
      </c>
      <c r="BO33" s="123">
        <f t="shared" si="11"/>
        <v>0</v>
      </c>
      <c r="BP33" s="123">
        <f t="shared" si="11"/>
        <v>0</v>
      </c>
      <c r="BQ33" s="123">
        <f t="shared" ref="BQ33:BY33" si="18">BQ34</f>
        <v>21.551875000000003</v>
      </c>
      <c r="BR33" s="123">
        <f t="shared" si="18"/>
        <v>0</v>
      </c>
      <c r="BS33" s="123">
        <f t="shared" si="18"/>
        <v>0</v>
      </c>
      <c r="BT33" s="123">
        <f t="shared" si="18"/>
        <v>0</v>
      </c>
      <c r="BU33" s="123">
        <f t="shared" si="18"/>
        <v>0</v>
      </c>
      <c r="BV33" s="123">
        <f t="shared" si="18"/>
        <v>1</v>
      </c>
      <c r="BW33" s="123">
        <f t="shared" si="18"/>
        <v>0</v>
      </c>
      <c r="BX33" s="123">
        <f t="shared" si="18"/>
        <v>0</v>
      </c>
      <c r="BY33" s="123">
        <f t="shared" si="18"/>
        <v>21.551875000000003</v>
      </c>
      <c r="BZ33" s="123">
        <f t="shared" ref="BZ33:BZ34" si="19">BY33/AH33*100</f>
        <v>99.606898945460387</v>
      </c>
      <c r="CA33" s="151" t="s">
        <v>844</v>
      </c>
    </row>
    <row r="34" spans="1:81" ht="15.75" customHeight="1" x14ac:dyDescent="0.25">
      <c r="A34" s="125" t="s">
        <v>871</v>
      </c>
      <c r="B34" s="139" t="s">
        <v>872</v>
      </c>
      <c r="C34" s="124" t="s">
        <v>873</v>
      </c>
      <c r="D34" s="123">
        <f>Ф12!D32</f>
        <v>21.63693</v>
      </c>
      <c r="E34" s="123">
        <v>0</v>
      </c>
      <c r="F34" s="123">
        <f>M34+T34+AA34+AH34</f>
        <v>21.63693</v>
      </c>
      <c r="G34" s="123">
        <f t="shared" ref="G34" si="20">N34+U34+AB34+AI34</f>
        <v>0</v>
      </c>
      <c r="H34" s="123">
        <f t="shared" ref="H34" si="21">O34+V34+AC34+AJ34</f>
        <v>0</v>
      </c>
      <c r="I34" s="123">
        <f t="shared" ref="I34" si="22">P34+W34+AD34+AK34</f>
        <v>0</v>
      </c>
      <c r="J34" s="123">
        <f t="shared" ref="J34" si="23">Q34+X34+AE34+AL34</f>
        <v>0</v>
      </c>
      <c r="K34" s="123">
        <v>1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3">
        <f>D34</f>
        <v>21.63693</v>
      </c>
      <c r="AI34" s="123">
        <v>0</v>
      </c>
      <c r="AJ34" s="123">
        <v>0</v>
      </c>
      <c r="AK34" s="123">
        <v>0</v>
      </c>
      <c r="AL34" s="123">
        <v>0</v>
      </c>
      <c r="AM34" s="123">
        <v>1</v>
      </c>
      <c r="AN34" s="123">
        <f t="shared" si="12"/>
        <v>0</v>
      </c>
      <c r="AO34" s="123">
        <f t="shared" si="13"/>
        <v>21.551875000000003</v>
      </c>
      <c r="AP34" s="123">
        <f t="shared" si="14"/>
        <v>0</v>
      </c>
      <c r="AQ34" s="123">
        <f t="shared" si="15"/>
        <v>0</v>
      </c>
      <c r="AR34" s="123">
        <f t="shared" si="16"/>
        <v>0</v>
      </c>
      <c r="AS34" s="123">
        <f>AZ34+BG34+BN34+BU34</f>
        <v>0</v>
      </c>
      <c r="AT34" s="123">
        <v>1</v>
      </c>
      <c r="AU34" s="123">
        <v>0</v>
      </c>
      <c r="AV34" s="123">
        <v>0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123">
        <v>0</v>
      </c>
      <c r="BC34" s="123">
        <v>0</v>
      </c>
      <c r="BD34" s="123">
        <v>0</v>
      </c>
      <c r="BE34" s="123">
        <v>0</v>
      </c>
      <c r="BF34" s="123">
        <v>0</v>
      </c>
      <c r="BG34" s="123">
        <v>0</v>
      </c>
      <c r="BH34" s="123">
        <v>0</v>
      </c>
      <c r="BI34" s="123">
        <v>0</v>
      </c>
      <c r="BJ34" s="123">
        <v>0</v>
      </c>
      <c r="BK34" s="123">
        <v>0</v>
      </c>
      <c r="BL34" s="123">
        <v>0</v>
      </c>
      <c r="BM34" s="123">
        <v>0</v>
      </c>
      <c r="BN34" s="123">
        <v>0</v>
      </c>
      <c r="BO34" s="123">
        <v>0</v>
      </c>
      <c r="BP34" s="123">
        <v>0</v>
      </c>
      <c r="BQ34" s="123">
        <f>Ф12!Q32</f>
        <v>21.551875000000003</v>
      </c>
      <c r="BR34" s="123">
        <v>0</v>
      </c>
      <c r="BS34" s="123">
        <v>0</v>
      </c>
      <c r="BT34" s="123">
        <v>0</v>
      </c>
      <c r="BU34" s="123">
        <v>0</v>
      </c>
      <c r="BV34" s="123">
        <v>1</v>
      </c>
      <c r="BW34" s="123">
        <v>0</v>
      </c>
      <c r="BX34" s="123">
        <v>0</v>
      </c>
      <c r="BY34" s="123">
        <f>BQ34</f>
        <v>21.551875000000003</v>
      </c>
      <c r="BZ34" s="123">
        <f t="shared" si="19"/>
        <v>99.606898945460387</v>
      </c>
      <c r="CA34" s="124" t="s">
        <v>844</v>
      </c>
    </row>
    <row r="35" spans="1:81" ht="25.5" x14ac:dyDescent="0.25">
      <c r="A35" s="125" t="s">
        <v>846</v>
      </c>
      <c r="B35" s="139" t="s">
        <v>847</v>
      </c>
      <c r="C35" s="123" t="s">
        <v>844</v>
      </c>
      <c r="D35" s="123" t="str">
        <f>D37</f>
        <v>нд</v>
      </c>
      <c r="E35" s="123" t="str">
        <f t="shared" ref="E35:BO35" si="24">E37</f>
        <v>нд</v>
      </c>
      <c r="F35" s="123" t="str">
        <f t="shared" si="24"/>
        <v>нд</v>
      </c>
      <c r="G35" s="123" t="str">
        <f t="shared" si="24"/>
        <v>нд</v>
      </c>
      <c r="H35" s="123" t="str">
        <f t="shared" si="24"/>
        <v>нд</v>
      </c>
      <c r="I35" s="123" t="str">
        <f t="shared" si="24"/>
        <v>нд</v>
      </c>
      <c r="J35" s="123" t="str">
        <f t="shared" si="24"/>
        <v>нд</v>
      </c>
      <c r="K35" s="123" t="str">
        <f t="shared" si="24"/>
        <v>нд</v>
      </c>
      <c r="L35" s="123" t="str">
        <f t="shared" si="24"/>
        <v>нд</v>
      </c>
      <c r="M35" s="123" t="str">
        <f t="shared" si="24"/>
        <v>нд</v>
      </c>
      <c r="N35" s="123" t="str">
        <f t="shared" si="24"/>
        <v>нд</v>
      </c>
      <c r="O35" s="123" t="str">
        <f t="shared" si="24"/>
        <v>нд</v>
      </c>
      <c r="P35" s="123" t="str">
        <f t="shared" si="24"/>
        <v>нд</v>
      </c>
      <c r="Q35" s="123" t="str">
        <f t="shared" si="24"/>
        <v>нд</v>
      </c>
      <c r="R35" s="123" t="str">
        <f t="shared" si="24"/>
        <v>нд</v>
      </c>
      <c r="S35" s="123" t="str">
        <f t="shared" si="24"/>
        <v>нд</v>
      </c>
      <c r="T35" s="123" t="str">
        <f t="shared" si="24"/>
        <v>нд</v>
      </c>
      <c r="U35" s="123" t="str">
        <f t="shared" si="24"/>
        <v>нд</v>
      </c>
      <c r="V35" s="123" t="str">
        <f t="shared" si="24"/>
        <v>нд</v>
      </c>
      <c r="W35" s="123" t="str">
        <f t="shared" si="24"/>
        <v>нд</v>
      </c>
      <c r="X35" s="123" t="str">
        <f t="shared" si="24"/>
        <v>нд</v>
      </c>
      <c r="Y35" s="123" t="str">
        <f t="shared" si="24"/>
        <v>нд</v>
      </c>
      <c r="Z35" s="123" t="str">
        <f t="shared" si="24"/>
        <v>нд</v>
      </c>
      <c r="AA35" s="123" t="str">
        <f t="shared" si="24"/>
        <v>нд</v>
      </c>
      <c r="AB35" s="123" t="str">
        <f t="shared" si="24"/>
        <v>нд</v>
      </c>
      <c r="AC35" s="123" t="str">
        <f t="shared" si="24"/>
        <v>нд</v>
      </c>
      <c r="AD35" s="123" t="str">
        <f t="shared" si="24"/>
        <v>нд</v>
      </c>
      <c r="AE35" s="123" t="str">
        <f t="shared" si="24"/>
        <v>нд</v>
      </c>
      <c r="AF35" s="123" t="str">
        <f t="shared" si="24"/>
        <v>нд</v>
      </c>
      <c r="AG35" s="123" t="str">
        <f t="shared" si="24"/>
        <v>нд</v>
      </c>
      <c r="AH35" s="123" t="str">
        <f t="shared" si="24"/>
        <v>нд</v>
      </c>
      <c r="AI35" s="123" t="str">
        <f t="shared" si="24"/>
        <v>нд</v>
      </c>
      <c r="AJ35" s="123" t="str">
        <f t="shared" si="24"/>
        <v>нд</v>
      </c>
      <c r="AK35" s="123" t="str">
        <f t="shared" si="24"/>
        <v>нд</v>
      </c>
      <c r="AL35" s="123" t="str">
        <f t="shared" si="24"/>
        <v>нд</v>
      </c>
      <c r="AM35" s="123" t="str">
        <f t="shared" si="24"/>
        <v>нд</v>
      </c>
      <c r="AN35" s="123" t="str">
        <f t="shared" ref="AN35:AT35" si="25">AN37</f>
        <v>нд</v>
      </c>
      <c r="AO35" s="123" t="str">
        <f t="shared" si="25"/>
        <v>нд</v>
      </c>
      <c r="AP35" s="123" t="str">
        <f t="shared" si="25"/>
        <v>нд</v>
      </c>
      <c r="AQ35" s="123" t="str">
        <f t="shared" si="25"/>
        <v>нд</v>
      </c>
      <c r="AR35" s="123" t="str">
        <f t="shared" si="25"/>
        <v>нд</v>
      </c>
      <c r="AS35" s="123" t="str">
        <f t="shared" si="25"/>
        <v>нд</v>
      </c>
      <c r="AT35" s="123" t="str">
        <f t="shared" si="25"/>
        <v>нд</v>
      </c>
      <c r="AU35" s="123" t="str">
        <f t="shared" si="24"/>
        <v>нд</v>
      </c>
      <c r="AV35" s="123" t="str">
        <f t="shared" si="24"/>
        <v>нд</v>
      </c>
      <c r="AW35" s="123" t="str">
        <f t="shared" si="24"/>
        <v>нд</v>
      </c>
      <c r="AX35" s="123" t="str">
        <f t="shared" si="24"/>
        <v>нд</v>
      </c>
      <c r="AY35" s="123" t="str">
        <f t="shared" si="24"/>
        <v>нд</v>
      </c>
      <c r="AZ35" s="123" t="str">
        <f t="shared" si="24"/>
        <v>нд</v>
      </c>
      <c r="BA35" s="123" t="str">
        <f t="shared" si="24"/>
        <v>нд</v>
      </c>
      <c r="BB35" s="123" t="str">
        <f t="shared" si="24"/>
        <v>нд</v>
      </c>
      <c r="BC35" s="123" t="str">
        <f t="shared" si="24"/>
        <v>нд</v>
      </c>
      <c r="BD35" s="123" t="str">
        <f t="shared" si="24"/>
        <v>нд</v>
      </c>
      <c r="BE35" s="123" t="str">
        <f t="shared" si="24"/>
        <v>нд</v>
      </c>
      <c r="BF35" s="123" t="str">
        <f t="shared" si="24"/>
        <v>нд</v>
      </c>
      <c r="BG35" s="123" t="str">
        <f t="shared" si="24"/>
        <v>нд</v>
      </c>
      <c r="BH35" s="123" t="str">
        <f t="shared" si="24"/>
        <v>нд</v>
      </c>
      <c r="BI35" s="123" t="str">
        <f t="shared" si="24"/>
        <v>нд</v>
      </c>
      <c r="BJ35" s="123" t="str">
        <f t="shared" si="24"/>
        <v>нд</v>
      </c>
      <c r="BK35" s="123" t="str">
        <f t="shared" si="24"/>
        <v>нд</v>
      </c>
      <c r="BL35" s="123" t="str">
        <f t="shared" si="24"/>
        <v>нд</v>
      </c>
      <c r="BM35" s="123" t="str">
        <f t="shared" si="24"/>
        <v>нд</v>
      </c>
      <c r="BN35" s="123" t="str">
        <f t="shared" si="24"/>
        <v>нд</v>
      </c>
      <c r="BO35" s="123" t="str">
        <f t="shared" si="24"/>
        <v>нд</v>
      </c>
      <c r="BP35" s="123" t="str">
        <f t="shared" ref="BP35:CA35" si="26">BP37</f>
        <v>нд</v>
      </c>
      <c r="BQ35" s="123" t="str">
        <f t="shared" si="26"/>
        <v>нд</v>
      </c>
      <c r="BR35" s="123" t="str">
        <f t="shared" si="26"/>
        <v>нд</v>
      </c>
      <c r="BS35" s="123" t="str">
        <f t="shared" si="26"/>
        <v>нд</v>
      </c>
      <c r="BT35" s="123" t="str">
        <f t="shared" si="26"/>
        <v>нд</v>
      </c>
      <c r="BU35" s="123" t="str">
        <f t="shared" si="26"/>
        <v>нд</v>
      </c>
      <c r="BV35" s="123" t="str">
        <f t="shared" si="26"/>
        <v>нд</v>
      </c>
      <c r="BW35" s="123" t="str">
        <f t="shared" si="26"/>
        <v>нд</v>
      </c>
      <c r="BX35" s="123" t="str">
        <f t="shared" si="26"/>
        <v>нд</v>
      </c>
      <c r="BY35" s="123" t="str">
        <f t="shared" si="26"/>
        <v>нд</v>
      </c>
      <c r="BZ35" s="123" t="str">
        <f t="shared" si="26"/>
        <v>нд</v>
      </c>
      <c r="CA35" s="123" t="str">
        <f t="shared" si="26"/>
        <v>нд</v>
      </c>
    </row>
    <row r="36" spans="1:81" ht="25.5" x14ac:dyDescent="0.25">
      <c r="A36" s="125" t="s">
        <v>489</v>
      </c>
      <c r="B36" s="139" t="s">
        <v>881</v>
      </c>
      <c r="C36" s="124" t="s">
        <v>844</v>
      </c>
      <c r="D36" s="124" t="s">
        <v>844</v>
      </c>
      <c r="E36" s="124" t="s">
        <v>844</v>
      </c>
      <c r="F36" s="124" t="s">
        <v>844</v>
      </c>
      <c r="G36" s="124" t="s">
        <v>844</v>
      </c>
      <c r="H36" s="124" t="s">
        <v>844</v>
      </c>
      <c r="I36" s="124" t="s">
        <v>844</v>
      </c>
      <c r="J36" s="124" t="s">
        <v>844</v>
      </c>
      <c r="K36" s="124" t="s">
        <v>844</v>
      </c>
      <c r="L36" s="124" t="s">
        <v>844</v>
      </c>
      <c r="M36" s="124" t="s">
        <v>844</v>
      </c>
      <c r="N36" s="124" t="s">
        <v>844</v>
      </c>
      <c r="O36" s="124" t="s">
        <v>844</v>
      </c>
      <c r="P36" s="124" t="s">
        <v>844</v>
      </c>
      <c r="Q36" s="124" t="s">
        <v>844</v>
      </c>
      <c r="R36" s="124" t="s">
        <v>844</v>
      </c>
      <c r="S36" s="124" t="s">
        <v>844</v>
      </c>
      <c r="T36" s="124" t="s">
        <v>844</v>
      </c>
      <c r="U36" s="124" t="s">
        <v>844</v>
      </c>
      <c r="V36" s="124" t="s">
        <v>844</v>
      </c>
      <c r="W36" s="124" t="s">
        <v>844</v>
      </c>
      <c r="X36" s="124" t="s">
        <v>844</v>
      </c>
      <c r="Y36" s="124" t="s">
        <v>844</v>
      </c>
      <c r="Z36" s="124" t="s">
        <v>844</v>
      </c>
      <c r="AA36" s="124" t="s">
        <v>844</v>
      </c>
      <c r="AB36" s="124" t="s">
        <v>844</v>
      </c>
      <c r="AC36" s="124" t="s">
        <v>844</v>
      </c>
      <c r="AD36" s="124" t="s">
        <v>844</v>
      </c>
      <c r="AE36" s="124" t="s">
        <v>844</v>
      </c>
      <c r="AF36" s="124" t="s">
        <v>844</v>
      </c>
      <c r="AG36" s="124" t="s">
        <v>844</v>
      </c>
      <c r="AH36" s="124" t="s">
        <v>844</v>
      </c>
      <c r="AI36" s="124" t="s">
        <v>844</v>
      </c>
      <c r="AJ36" s="124" t="s">
        <v>844</v>
      </c>
      <c r="AK36" s="124" t="s">
        <v>844</v>
      </c>
      <c r="AL36" s="124" t="s">
        <v>844</v>
      </c>
      <c r="AM36" s="124" t="s">
        <v>844</v>
      </c>
      <c r="AN36" s="124" t="s">
        <v>844</v>
      </c>
      <c r="AO36" s="124" t="s">
        <v>844</v>
      </c>
      <c r="AP36" s="124" t="s">
        <v>844</v>
      </c>
      <c r="AQ36" s="124" t="s">
        <v>844</v>
      </c>
      <c r="AR36" s="124" t="s">
        <v>844</v>
      </c>
      <c r="AS36" s="124" t="s">
        <v>844</v>
      </c>
      <c r="AT36" s="124" t="s">
        <v>844</v>
      </c>
      <c r="AU36" s="124" t="s">
        <v>844</v>
      </c>
      <c r="AV36" s="124" t="s">
        <v>844</v>
      </c>
      <c r="AW36" s="124" t="s">
        <v>844</v>
      </c>
      <c r="AX36" s="124" t="s">
        <v>844</v>
      </c>
      <c r="AY36" s="124" t="s">
        <v>844</v>
      </c>
      <c r="AZ36" s="124" t="s">
        <v>844</v>
      </c>
      <c r="BA36" s="124" t="s">
        <v>844</v>
      </c>
      <c r="BB36" s="124" t="s">
        <v>844</v>
      </c>
      <c r="BC36" s="124" t="s">
        <v>844</v>
      </c>
      <c r="BD36" s="124" t="s">
        <v>844</v>
      </c>
      <c r="BE36" s="124" t="s">
        <v>844</v>
      </c>
      <c r="BF36" s="124" t="s">
        <v>844</v>
      </c>
      <c r="BG36" s="124" t="s">
        <v>844</v>
      </c>
      <c r="BH36" s="124" t="s">
        <v>844</v>
      </c>
      <c r="BI36" s="124" t="s">
        <v>844</v>
      </c>
      <c r="BJ36" s="124" t="s">
        <v>844</v>
      </c>
      <c r="BK36" s="124" t="s">
        <v>844</v>
      </c>
      <c r="BL36" s="124" t="s">
        <v>844</v>
      </c>
      <c r="BM36" s="124" t="s">
        <v>844</v>
      </c>
      <c r="BN36" s="124" t="s">
        <v>844</v>
      </c>
      <c r="BO36" s="124" t="s">
        <v>844</v>
      </c>
      <c r="BP36" s="124" t="s">
        <v>844</v>
      </c>
      <c r="BQ36" s="124" t="s">
        <v>844</v>
      </c>
      <c r="BR36" s="124" t="s">
        <v>844</v>
      </c>
      <c r="BS36" s="124" t="s">
        <v>844</v>
      </c>
      <c r="BT36" s="124" t="s">
        <v>844</v>
      </c>
      <c r="BU36" s="124" t="s">
        <v>844</v>
      </c>
      <c r="BV36" s="124" t="s">
        <v>844</v>
      </c>
      <c r="BW36" s="124" t="s">
        <v>844</v>
      </c>
      <c r="BX36" s="124" t="s">
        <v>844</v>
      </c>
      <c r="BY36" s="124" t="s">
        <v>844</v>
      </c>
      <c r="BZ36" s="124" t="s">
        <v>844</v>
      </c>
      <c r="CA36" s="124" t="s">
        <v>844</v>
      </c>
    </row>
    <row r="37" spans="1:81" ht="25.5" x14ac:dyDescent="0.25">
      <c r="A37" s="125" t="s">
        <v>32</v>
      </c>
      <c r="B37" s="139" t="s">
        <v>848</v>
      </c>
      <c r="C37" s="124" t="s">
        <v>844</v>
      </c>
      <c r="D37" s="124" t="s">
        <v>844</v>
      </c>
      <c r="E37" s="124" t="s">
        <v>844</v>
      </c>
      <c r="F37" s="124" t="s">
        <v>844</v>
      </c>
      <c r="G37" s="124" t="s">
        <v>844</v>
      </c>
      <c r="H37" s="124" t="s">
        <v>844</v>
      </c>
      <c r="I37" s="124" t="s">
        <v>844</v>
      </c>
      <c r="J37" s="124" t="s">
        <v>844</v>
      </c>
      <c r="K37" s="124" t="s">
        <v>844</v>
      </c>
      <c r="L37" s="124" t="s">
        <v>844</v>
      </c>
      <c r="M37" s="124" t="s">
        <v>844</v>
      </c>
      <c r="N37" s="124" t="s">
        <v>844</v>
      </c>
      <c r="O37" s="124" t="s">
        <v>844</v>
      </c>
      <c r="P37" s="124" t="s">
        <v>844</v>
      </c>
      <c r="Q37" s="124" t="s">
        <v>844</v>
      </c>
      <c r="R37" s="124" t="s">
        <v>844</v>
      </c>
      <c r="S37" s="124" t="s">
        <v>844</v>
      </c>
      <c r="T37" s="124" t="s">
        <v>844</v>
      </c>
      <c r="U37" s="124" t="s">
        <v>844</v>
      </c>
      <c r="V37" s="124" t="s">
        <v>844</v>
      </c>
      <c r="W37" s="124" t="s">
        <v>844</v>
      </c>
      <c r="X37" s="124" t="s">
        <v>844</v>
      </c>
      <c r="Y37" s="124" t="s">
        <v>844</v>
      </c>
      <c r="Z37" s="124" t="s">
        <v>844</v>
      </c>
      <c r="AA37" s="124" t="s">
        <v>844</v>
      </c>
      <c r="AB37" s="124" t="s">
        <v>844</v>
      </c>
      <c r="AC37" s="124" t="s">
        <v>844</v>
      </c>
      <c r="AD37" s="124" t="s">
        <v>844</v>
      </c>
      <c r="AE37" s="124" t="s">
        <v>844</v>
      </c>
      <c r="AF37" s="124" t="s">
        <v>844</v>
      </c>
      <c r="AG37" s="124" t="s">
        <v>844</v>
      </c>
      <c r="AH37" s="124" t="s">
        <v>844</v>
      </c>
      <c r="AI37" s="124" t="s">
        <v>844</v>
      </c>
      <c r="AJ37" s="124" t="s">
        <v>844</v>
      </c>
      <c r="AK37" s="124" t="s">
        <v>844</v>
      </c>
      <c r="AL37" s="124" t="s">
        <v>844</v>
      </c>
      <c r="AM37" s="124" t="s">
        <v>844</v>
      </c>
      <c r="AN37" s="124" t="s">
        <v>844</v>
      </c>
      <c r="AO37" s="124" t="s">
        <v>844</v>
      </c>
      <c r="AP37" s="124" t="s">
        <v>844</v>
      </c>
      <c r="AQ37" s="124" t="s">
        <v>844</v>
      </c>
      <c r="AR37" s="124" t="s">
        <v>844</v>
      </c>
      <c r="AS37" s="124" t="s">
        <v>844</v>
      </c>
      <c r="AT37" s="124" t="s">
        <v>844</v>
      </c>
      <c r="AU37" s="124" t="s">
        <v>844</v>
      </c>
      <c r="AV37" s="124" t="s">
        <v>844</v>
      </c>
      <c r="AW37" s="124" t="s">
        <v>844</v>
      </c>
      <c r="AX37" s="124" t="s">
        <v>844</v>
      </c>
      <c r="AY37" s="124" t="s">
        <v>844</v>
      </c>
      <c r="AZ37" s="124" t="s">
        <v>844</v>
      </c>
      <c r="BA37" s="124" t="s">
        <v>844</v>
      </c>
      <c r="BB37" s="124" t="s">
        <v>844</v>
      </c>
      <c r="BC37" s="124" t="s">
        <v>844</v>
      </c>
      <c r="BD37" s="124" t="s">
        <v>844</v>
      </c>
      <c r="BE37" s="124" t="s">
        <v>844</v>
      </c>
      <c r="BF37" s="124" t="s">
        <v>844</v>
      </c>
      <c r="BG37" s="124" t="s">
        <v>844</v>
      </c>
      <c r="BH37" s="124" t="s">
        <v>844</v>
      </c>
      <c r="BI37" s="124" t="s">
        <v>844</v>
      </c>
      <c r="BJ37" s="124" t="s">
        <v>844</v>
      </c>
      <c r="BK37" s="124" t="s">
        <v>844</v>
      </c>
      <c r="BL37" s="124" t="s">
        <v>844</v>
      </c>
      <c r="BM37" s="124" t="s">
        <v>844</v>
      </c>
      <c r="BN37" s="124" t="s">
        <v>844</v>
      </c>
      <c r="BO37" s="124" t="s">
        <v>844</v>
      </c>
      <c r="BP37" s="124" t="s">
        <v>844</v>
      </c>
      <c r="BQ37" s="124" t="s">
        <v>844</v>
      </c>
      <c r="BR37" s="124" t="s">
        <v>844</v>
      </c>
      <c r="BS37" s="124" t="s">
        <v>844</v>
      </c>
      <c r="BT37" s="124" t="s">
        <v>844</v>
      </c>
      <c r="BU37" s="124" t="s">
        <v>844</v>
      </c>
      <c r="BV37" s="124" t="s">
        <v>844</v>
      </c>
      <c r="BW37" s="124" t="s">
        <v>844</v>
      </c>
      <c r="BX37" s="124" t="s">
        <v>844</v>
      </c>
      <c r="BY37" s="124" t="s">
        <v>844</v>
      </c>
      <c r="BZ37" s="124" t="s">
        <v>844</v>
      </c>
      <c r="CA37" s="150" t="str">
        <f>CA38</f>
        <v>нд</v>
      </c>
    </row>
    <row r="38" spans="1:81" x14ac:dyDescent="0.25">
      <c r="A38" s="125" t="s">
        <v>36</v>
      </c>
      <c r="B38" s="139" t="s">
        <v>849</v>
      </c>
      <c r="C38" s="124" t="s">
        <v>844</v>
      </c>
      <c r="D38" s="123">
        <f t="shared" ref="D38:AM38" si="27">SUM(D39:D39)</f>
        <v>1.4160000000000001</v>
      </c>
      <c r="E38" s="123">
        <f t="shared" si="27"/>
        <v>0</v>
      </c>
      <c r="F38" s="123">
        <f t="shared" si="27"/>
        <v>1.4160000000000001</v>
      </c>
      <c r="G38" s="123">
        <f t="shared" si="27"/>
        <v>0</v>
      </c>
      <c r="H38" s="123">
        <f t="shared" si="27"/>
        <v>0</v>
      </c>
      <c r="I38" s="123">
        <f t="shared" si="27"/>
        <v>0</v>
      </c>
      <c r="J38" s="123">
        <f t="shared" si="27"/>
        <v>0</v>
      </c>
      <c r="K38" s="123">
        <f t="shared" si="27"/>
        <v>1</v>
      </c>
      <c r="L38" s="123">
        <f t="shared" si="27"/>
        <v>0</v>
      </c>
      <c r="M38" s="123">
        <f t="shared" si="27"/>
        <v>0</v>
      </c>
      <c r="N38" s="123">
        <f t="shared" si="27"/>
        <v>0</v>
      </c>
      <c r="O38" s="123">
        <f t="shared" si="27"/>
        <v>0</v>
      </c>
      <c r="P38" s="123">
        <f t="shared" si="27"/>
        <v>0</v>
      </c>
      <c r="Q38" s="123">
        <f t="shared" si="27"/>
        <v>0</v>
      </c>
      <c r="R38" s="123">
        <f t="shared" si="27"/>
        <v>0</v>
      </c>
      <c r="S38" s="123">
        <f t="shared" si="27"/>
        <v>0</v>
      </c>
      <c r="T38" s="123">
        <f t="shared" si="27"/>
        <v>0</v>
      </c>
      <c r="U38" s="123">
        <f t="shared" si="27"/>
        <v>0</v>
      </c>
      <c r="V38" s="123">
        <f t="shared" si="27"/>
        <v>0</v>
      </c>
      <c r="W38" s="123">
        <f t="shared" si="27"/>
        <v>0</v>
      </c>
      <c r="X38" s="123">
        <f t="shared" si="27"/>
        <v>0</v>
      </c>
      <c r="Y38" s="123">
        <f t="shared" si="27"/>
        <v>0</v>
      </c>
      <c r="Z38" s="123">
        <f t="shared" si="27"/>
        <v>0</v>
      </c>
      <c r="AA38" s="123">
        <f t="shared" si="27"/>
        <v>0</v>
      </c>
      <c r="AB38" s="123">
        <f t="shared" si="27"/>
        <v>0</v>
      </c>
      <c r="AC38" s="123">
        <f t="shared" si="27"/>
        <v>0</v>
      </c>
      <c r="AD38" s="123">
        <f t="shared" si="27"/>
        <v>0</v>
      </c>
      <c r="AE38" s="123">
        <f t="shared" si="27"/>
        <v>0</v>
      </c>
      <c r="AF38" s="123">
        <f t="shared" si="27"/>
        <v>0</v>
      </c>
      <c r="AG38" s="123">
        <f t="shared" si="27"/>
        <v>0</v>
      </c>
      <c r="AH38" s="123">
        <f t="shared" si="27"/>
        <v>1.4160000000000001</v>
      </c>
      <c r="AI38" s="123">
        <f t="shared" si="27"/>
        <v>0</v>
      </c>
      <c r="AJ38" s="123">
        <f t="shared" si="27"/>
        <v>0</v>
      </c>
      <c r="AK38" s="123">
        <f t="shared" si="27"/>
        <v>0</v>
      </c>
      <c r="AL38" s="123">
        <f t="shared" si="27"/>
        <v>0</v>
      </c>
      <c r="AM38" s="123">
        <f t="shared" si="27"/>
        <v>1</v>
      </c>
      <c r="AN38" s="123">
        <f t="shared" si="12"/>
        <v>0</v>
      </c>
      <c r="AO38" s="123">
        <f t="shared" si="13"/>
        <v>1.4185000000000001</v>
      </c>
      <c r="AP38" s="123">
        <f t="shared" si="14"/>
        <v>0</v>
      </c>
      <c r="AQ38" s="123">
        <f t="shared" si="15"/>
        <v>0</v>
      </c>
      <c r="AR38" s="123">
        <f t="shared" si="16"/>
        <v>0</v>
      </c>
      <c r="AS38" s="123">
        <f t="shared" si="17"/>
        <v>0</v>
      </c>
      <c r="AT38" s="123">
        <f t="shared" ref="AT38" si="28">BA38+BH38+BO38+BV38</f>
        <v>1</v>
      </c>
      <c r="AU38" s="123">
        <f t="shared" ref="AU38:BZ38" si="29">SUM(AU39:AU39)</f>
        <v>0</v>
      </c>
      <c r="AV38" s="123">
        <f t="shared" si="29"/>
        <v>0</v>
      </c>
      <c r="AW38" s="123">
        <f t="shared" si="29"/>
        <v>0</v>
      </c>
      <c r="AX38" s="123">
        <f t="shared" si="29"/>
        <v>0</v>
      </c>
      <c r="AY38" s="123">
        <f t="shared" si="29"/>
        <v>0</v>
      </c>
      <c r="AZ38" s="123">
        <f t="shared" si="29"/>
        <v>0</v>
      </c>
      <c r="BA38" s="123">
        <f t="shared" si="29"/>
        <v>0</v>
      </c>
      <c r="BB38" s="123">
        <f t="shared" si="29"/>
        <v>0</v>
      </c>
      <c r="BC38" s="123">
        <f t="shared" si="29"/>
        <v>0</v>
      </c>
      <c r="BD38" s="123">
        <f t="shared" si="29"/>
        <v>0</v>
      </c>
      <c r="BE38" s="123">
        <f t="shared" si="29"/>
        <v>0</v>
      </c>
      <c r="BF38" s="123">
        <f t="shared" si="29"/>
        <v>0</v>
      </c>
      <c r="BG38" s="123">
        <f t="shared" si="29"/>
        <v>0</v>
      </c>
      <c r="BH38" s="123">
        <f t="shared" si="29"/>
        <v>0</v>
      </c>
      <c r="BI38" s="123">
        <f t="shared" si="29"/>
        <v>0</v>
      </c>
      <c r="BJ38" s="123">
        <f t="shared" si="29"/>
        <v>0</v>
      </c>
      <c r="BK38" s="123">
        <f t="shared" si="29"/>
        <v>0</v>
      </c>
      <c r="BL38" s="123">
        <f t="shared" si="29"/>
        <v>0</v>
      </c>
      <c r="BM38" s="123">
        <f t="shared" si="29"/>
        <v>0</v>
      </c>
      <c r="BN38" s="123">
        <f t="shared" si="29"/>
        <v>0</v>
      </c>
      <c r="BO38" s="123">
        <f t="shared" si="29"/>
        <v>0</v>
      </c>
      <c r="BP38" s="123">
        <f t="shared" si="29"/>
        <v>0</v>
      </c>
      <c r="BQ38" s="123">
        <f t="shared" si="29"/>
        <v>1.4185000000000001</v>
      </c>
      <c r="BR38" s="123">
        <f t="shared" si="29"/>
        <v>0</v>
      </c>
      <c r="BS38" s="123">
        <f t="shared" si="29"/>
        <v>0</v>
      </c>
      <c r="BT38" s="123">
        <f t="shared" si="29"/>
        <v>0</v>
      </c>
      <c r="BU38" s="123">
        <f t="shared" si="29"/>
        <v>0</v>
      </c>
      <c r="BV38" s="123">
        <f t="shared" si="29"/>
        <v>1</v>
      </c>
      <c r="BW38" s="123">
        <f t="shared" si="29"/>
        <v>0</v>
      </c>
      <c r="BX38" s="123">
        <f t="shared" si="29"/>
        <v>0</v>
      </c>
      <c r="BY38" s="123">
        <f t="shared" si="29"/>
        <v>1.4185000000000001</v>
      </c>
      <c r="BZ38" s="123">
        <f t="shared" si="29"/>
        <v>100.17655367231637</v>
      </c>
      <c r="CA38" s="150" t="s">
        <v>844</v>
      </c>
    </row>
    <row r="39" spans="1:81" ht="43.5" customHeight="1" x14ac:dyDescent="0.25">
      <c r="A39" s="125" t="s">
        <v>875</v>
      </c>
      <c r="B39" s="169" t="s">
        <v>876</v>
      </c>
      <c r="C39" s="139" t="s">
        <v>877</v>
      </c>
      <c r="D39" s="170">
        <f>Ф12!D37</f>
        <v>1.4160000000000001</v>
      </c>
      <c r="E39" s="123">
        <f t="shared" ref="E39:K39" si="30">L39+S39+Z39+AG39</f>
        <v>0</v>
      </c>
      <c r="F39" s="123">
        <f>M39+T39+AA39+AH39</f>
        <v>1.4160000000000001</v>
      </c>
      <c r="G39" s="123">
        <f t="shared" si="30"/>
        <v>0</v>
      </c>
      <c r="H39" s="123">
        <f t="shared" si="30"/>
        <v>0</v>
      </c>
      <c r="I39" s="123">
        <f t="shared" ref="I39" si="31">P39+W39+AD39+AK39</f>
        <v>0</v>
      </c>
      <c r="J39" s="123">
        <f t="shared" si="30"/>
        <v>0</v>
      </c>
      <c r="K39" s="123">
        <f t="shared" si="30"/>
        <v>1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3">
        <v>0</v>
      </c>
      <c r="AE39" s="123">
        <v>0</v>
      </c>
      <c r="AF39" s="123">
        <v>0</v>
      </c>
      <c r="AG39" s="123">
        <v>0</v>
      </c>
      <c r="AH39" s="123">
        <f>D39</f>
        <v>1.4160000000000001</v>
      </c>
      <c r="AI39" s="123">
        <v>0</v>
      </c>
      <c r="AJ39" s="123">
        <v>0</v>
      </c>
      <c r="AK39" s="123">
        <v>0</v>
      </c>
      <c r="AL39" s="123">
        <v>0</v>
      </c>
      <c r="AM39" s="123">
        <v>1</v>
      </c>
      <c r="AN39" s="123">
        <f t="shared" ref="AN39" si="32">AU39+BB39+BI39+BP39</f>
        <v>0</v>
      </c>
      <c r="AO39" s="123">
        <f>AV39+BC39+BJ39+BQ39</f>
        <v>1.4185000000000001</v>
      </c>
      <c r="AP39" s="123">
        <f t="shared" ref="AP39" si="33">AW39+BD39+BK39+BR39</f>
        <v>0</v>
      </c>
      <c r="AQ39" s="123">
        <f t="shared" ref="AQ39" si="34">AX39+BE39+BL39+BS39</f>
        <v>0</v>
      </c>
      <c r="AR39" s="123">
        <f t="shared" ref="AR39" si="35">AY39+BF39+BM39+BT39</f>
        <v>0</v>
      </c>
      <c r="AS39" s="123">
        <f t="shared" ref="AS39" si="36">AZ39+BG39+BN39+BU39</f>
        <v>0</v>
      </c>
      <c r="AT39" s="123">
        <f>BA39+BH39+BO39+BV39</f>
        <v>1</v>
      </c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23">
        <v>0</v>
      </c>
      <c r="BA39" s="123">
        <v>0</v>
      </c>
      <c r="BB39" s="123">
        <v>0</v>
      </c>
      <c r="BC39" s="123">
        <v>0</v>
      </c>
      <c r="BD39" s="123">
        <v>0</v>
      </c>
      <c r="BE39" s="123">
        <v>0</v>
      </c>
      <c r="BF39" s="123">
        <v>0</v>
      </c>
      <c r="BG39" s="123">
        <v>0</v>
      </c>
      <c r="BH39" s="123">
        <v>0</v>
      </c>
      <c r="BI39" s="123">
        <v>0</v>
      </c>
      <c r="BJ39" s="123">
        <v>0</v>
      </c>
      <c r="BK39" s="123">
        <v>0</v>
      </c>
      <c r="BL39" s="123">
        <v>0</v>
      </c>
      <c r="BM39" s="123">
        <v>0</v>
      </c>
      <c r="BN39" s="123">
        <v>0</v>
      </c>
      <c r="BO39" s="123">
        <v>0</v>
      </c>
      <c r="BP39" s="123">
        <v>0</v>
      </c>
      <c r="BQ39" s="123">
        <f>Ф12!Q37</f>
        <v>1.4185000000000001</v>
      </c>
      <c r="BR39" s="123">
        <v>0</v>
      </c>
      <c r="BS39" s="123">
        <v>0</v>
      </c>
      <c r="BT39" s="123">
        <v>0</v>
      </c>
      <c r="BU39" s="123">
        <v>0</v>
      </c>
      <c r="BV39" s="123">
        <v>1</v>
      </c>
      <c r="BW39" s="123">
        <v>0</v>
      </c>
      <c r="BX39" s="123">
        <v>0</v>
      </c>
      <c r="BY39" s="123">
        <f>BQ39</f>
        <v>1.4185000000000001</v>
      </c>
      <c r="BZ39" s="123">
        <f>BY39/AH39*100</f>
        <v>100.17655367231637</v>
      </c>
      <c r="CA39" s="150" t="s">
        <v>844</v>
      </c>
      <c r="CC39" s="171"/>
    </row>
  </sheetData>
  <mergeCells count="42">
    <mergeCell ref="BY2:CA2"/>
    <mergeCell ref="A9:AM9"/>
    <mergeCell ref="O10:P10"/>
    <mergeCell ref="Q10:R10"/>
    <mergeCell ref="N13:Z13"/>
    <mergeCell ref="N12:AG12"/>
    <mergeCell ref="BX4:CA4"/>
    <mergeCell ref="F24:K24"/>
    <mergeCell ref="AA24:AF24"/>
    <mergeCell ref="AH24:AM24"/>
    <mergeCell ref="E23:K23"/>
    <mergeCell ref="A21:A25"/>
    <mergeCell ref="B21:B25"/>
    <mergeCell ref="C21:C25"/>
    <mergeCell ref="D21:D25"/>
    <mergeCell ref="E21:AM21"/>
    <mergeCell ref="M24:R24"/>
    <mergeCell ref="T24:Y24"/>
    <mergeCell ref="E22:AM22"/>
    <mergeCell ref="Q17:CA17"/>
    <mergeCell ref="BY6:CA6"/>
    <mergeCell ref="AN23:AT23"/>
    <mergeCell ref="AU23:BA23"/>
    <mergeCell ref="Z23:AF23"/>
    <mergeCell ref="BW21:BZ23"/>
    <mergeCell ref="AG23:AM23"/>
    <mergeCell ref="S23:Y23"/>
    <mergeCell ref="L23:R23"/>
    <mergeCell ref="AN21:BV21"/>
    <mergeCell ref="BP23:BV23"/>
    <mergeCell ref="BB23:BH23"/>
    <mergeCell ref="BI23:BO23"/>
    <mergeCell ref="O18:AI18"/>
    <mergeCell ref="BW24:BX24"/>
    <mergeCell ref="CA21:CA25"/>
    <mergeCell ref="BY24:BZ24"/>
    <mergeCell ref="AN22:BV22"/>
    <mergeCell ref="AO24:AT24"/>
    <mergeCell ref="AV24:BA24"/>
    <mergeCell ref="BC24:BH24"/>
    <mergeCell ref="BQ24:BV24"/>
    <mergeCell ref="BJ24:BO24"/>
  </mergeCells>
  <phoneticPr fontId="17" type="noConversion"/>
  <pageMargins left="0" right="0" top="0" bottom="0" header="0" footer="0"/>
  <pageSetup paperSize="9" scale="48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9"/>
  <sheetViews>
    <sheetView view="pageBreakPreview" topLeftCell="A13" zoomScale="80" zoomScaleNormal="98" zoomScaleSheetLayoutView="80" workbookViewId="0">
      <selection activeCell="I25" sqref="I25"/>
    </sheetView>
  </sheetViews>
  <sheetFormatPr defaultRowHeight="15.75" x14ac:dyDescent="0.25"/>
  <cols>
    <col min="1" max="1" width="11.28515625" style="1" customWidth="1"/>
    <col min="2" max="2" width="57.7109375" style="1" customWidth="1"/>
    <col min="3" max="3" width="14.28515625" style="1" customWidth="1"/>
    <col min="4" max="4" width="19.7109375" style="1" customWidth="1"/>
    <col min="5" max="6" width="4.7109375" style="1" customWidth="1"/>
    <col min="7" max="7" width="9" style="1" customWidth="1"/>
    <col min="8" max="8" width="5.5703125" style="1" customWidth="1"/>
    <col min="9" max="11" width="4.7109375" style="1" customWidth="1"/>
    <col min="12" max="12" width="6.7109375" style="1" customWidth="1"/>
    <col min="13" max="19" width="4.7109375" style="1" customWidth="1"/>
    <col min="20" max="20" width="6.140625" style="1" customWidth="1"/>
    <col min="21" max="22" width="7.140625" style="1" customWidth="1"/>
    <col min="23" max="26" width="4.7109375" style="1" customWidth="1"/>
    <col min="27" max="27" width="6" style="1" customWidth="1"/>
    <col min="28" max="33" width="4.7109375" style="1" customWidth="1"/>
    <col min="34" max="34" width="6.85546875" style="1" customWidth="1"/>
    <col min="35" max="16384" width="9.140625" style="1"/>
  </cols>
  <sheetData>
    <row r="1" spans="1:34" s="3" customFormat="1" ht="12" x14ac:dyDescent="0.2">
      <c r="AH1" s="4" t="s">
        <v>793</v>
      </c>
    </row>
    <row r="2" spans="1:34" s="3" customFormat="1" ht="24" customHeight="1" x14ac:dyDescent="0.2">
      <c r="AD2" s="337" t="s">
        <v>3</v>
      </c>
      <c r="AE2" s="337"/>
      <c r="AF2" s="337"/>
      <c r="AG2" s="337"/>
      <c r="AH2" s="337"/>
    </row>
    <row r="3" spans="1:34" s="3" customFormat="1" ht="24" customHeight="1" x14ac:dyDescent="0.2">
      <c r="AD3" s="5"/>
      <c r="AE3" s="5"/>
      <c r="AF3" s="5"/>
      <c r="AG3" s="5"/>
      <c r="AH3" s="5"/>
    </row>
    <row r="4" spans="1:34" s="3" customFormat="1" ht="24.75" customHeight="1" x14ac:dyDescent="0.2">
      <c r="Y4" s="45"/>
      <c r="Z4" s="45"/>
      <c r="AA4" s="341" t="s">
        <v>851</v>
      </c>
      <c r="AB4" s="341"/>
      <c r="AC4" s="341"/>
      <c r="AD4" s="341"/>
      <c r="AE4" s="341"/>
      <c r="AF4" s="341"/>
      <c r="AG4" s="341"/>
      <c r="AH4" s="341"/>
    </row>
    <row r="5" spans="1:34" s="3" customFormat="1" ht="24" customHeight="1" x14ac:dyDescent="0.2">
      <c r="Y5" s="96"/>
      <c r="Z5" s="96"/>
      <c r="AA5" s="96"/>
      <c r="AB5" s="96"/>
      <c r="AC5" s="342" t="str">
        <f>Ф10!R5</f>
        <v>И.В. Павленко</v>
      </c>
      <c r="AD5" s="342"/>
      <c r="AE5" s="342"/>
      <c r="AF5" s="342"/>
      <c r="AG5" s="342"/>
      <c r="AH5" s="342"/>
    </row>
    <row r="6" spans="1:34" s="3" customFormat="1" ht="24" customHeight="1" x14ac:dyDescent="0.2">
      <c r="Y6" s="425" t="s">
        <v>852</v>
      </c>
      <c r="Z6" s="425"/>
      <c r="AA6" s="425"/>
      <c r="AB6" s="425"/>
      <c r="AC6" s="76"/>
      <c r="AD6" s="47"/>
      <c r="AE6" s="47"/>
      <c r="AF6" s="47"/>
      <c r="AG6" s="47"/>
      <c r="AH6" s="45"/>
    </row>
    <row r="7" spans="1:34" s="3" customFormat="1" ht="24" customHeight="1" x14ac:dyDescent="0.2">
      <c r="Y7" s="45"/>
      <c r="Z7" s="45"/>
      <c r="AA7" s="41" t="s">
        <v>853</v>
      </c>
      <c r="AB7" s="45"/>
      <c r="AC7" s="45"/>
      <c r="AD7" s="47"/>
      <c r="AE7" s="47"/>
      <c r="AF7" s="47"/>
      <c r="AG7" s="47"/>
      <c r="AH7" s="94"/>
    </row>
    <row r="8" spans="1:34" s="3" customFormat="1" ht="24" customHeight="1" x14ac:dyDescent="0.2">
      <c r="AD8" s="5"/>
      <c r="AE8" s="5"/>
      <c r="AF8" s="5"/>
      <c r="AG8" s="5"/>
      <c r="AH8" s="5"/>
    </row>
    <row r="9" spans="1:34" s="40" customFormat="1" ht="35.25" customHeight="1" x14ac:dyDescent="0.25">
      <c r="A9" s="421" t="s">
        <v>794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</row>
    <row r="10" spans="1:34" s="40" customFormat="1" ht="14.25" x14ac:dyDescent="0.2">
      <c r="J10" s="41" t="s">
        <v>693</v>
      </c>
      <c r="K10" s="422" t="str">
        <f>Ф13!O10</f>
        <v>4</v>
      </c>
      <c r="L10" s="423"/>
      <c r="M10" s="424" t="s">
        <v>725</v>
      </c>
      <c r="N10" s="424"/>
      <c r="O10" s="422" t="str">
        <f>Ф13!S10</f>
        <v>2023</v>
      </c>
      <c r="P10" s="423"/>
      <c r="Q10" s="40" t="s">
        <v>695</v>
      </c>
    </row>
    <row r="11" spans="1:34" ht="11.25" customHeight="1" x14ac:dyDescent="0.25"/>
    <row r="12" spans="1:34" s="40" customFormat="1" ht="14.25" x14ac:dyDescent="0.2">
      <c r="J12" s="41" t="s">
        <v>696</v>
      </c>
      <c r="K12" s="340" t="str">
        <f>Ф13!N12</f>
        <v>Акционерное общество "Спасскэлектросеть"</v>
      </c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</row>
    <row r="13" spans="1:34" s="2" customFormat="1" ht="10.5" customHeight="1" x14ac:dyDescent="0.2">
      <c r="K13" s="339" t="s">
        <v>4</v>
      </c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AA13" s="42"/>
      <c r="AB13" s="42"/>
    </row>
    <row r="14" spans="1:34" ht="11.25" customHeight="1" x14ac:dyDescent="0.25"/>
    <row r="15" spans="1:34" s="40" customFormat="1" ht="14.25" x14ac:dyDescent="0.2">
      <c r="N15" s="41" t="s">
        <v>697</v>
      </c>
      <c r="O15" s="422" t="str">
        <f>Ф13!S15</f>
        <v>2024</v>
      </c>
      <c r="P15" s="423"/>
      <c r="Q15" s="40" t="s">
        <v>5</v>
      </c>
    </row>
    <row r="16" spans="1:34" ht="11.25" customHeight="1" x14ac:dyDescent="0.25"/>
    <row r="17" spans="1:34" s="40" customFormat="1" ht="64.5" customHeight="1" x14ac:dyDescent="0.2">
      <c r="L17" s="41" t="s">
        <v>698</v>
      </c>
      <c r="M17" s="429" t="s">
        <v>1173</v>
      </c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</row>
    <row r="18" spans="1:34" s="2" customFormat="1" ht="12" customHeight="1" x14ac:dyDescent="0.2">
      <c r="M18" s="339" t="s">
        <v>6</v>
      </c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</row>
    <row r="19" spans="1:34" s="45" customFormat="1" ht="11.25" customHeight="1" x14ac:dyDescent="0.2">
      <c r="H19" s="49"/>
      <c r="I19" s="49"/>
      <c r="J19" s="49"/>
      <c r="K19" s="49"/>
      <c r="L19" s="49"/>
      <c r="M19" s="49"/>
      <c r="N19" s="49"/>
    </row>
    <row r="20" spans="1:34" s="3" customFormat="1" ht="15" customHeight="1" x14ac:dyDescent="0.2">
      <c r="A20" s="344" t="s">
        <v>699</v>
      </c>
      <c r="B20" s="344" t="s">
        <v>700</v>
      </c>
      <c r="C20" s="344" t="s">
        <v>701</v>
      </c>
      <c r="D20" s="344" t="s">
        <v>795</v>
      </c>
      <c r="E20" s="426" t="s">
        <v>863</v>
      </c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8"/>
    </row>
    <row r="21" spans="1:34" s="3" customFormat="1" ht="15" customHeight="1" x14ac:dyDescent="0.2">
      <c r="A21" s="345"/>
      <c r="B21" s="345"/>
      <c r="C21" s="345"/>
      <c r="D21" s="345"/>
      <c r="E21" s="351" t="s">
        <v>0</v>
      </c>
      <c r="F21" s="352"/>
      <c r="G21" s="352"/>
      <c r="H21" s="352"/>
      <c r="I21" s="353"/>
      <c r="J21" s="351" t="s">
        <v>1</v>
      </c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3"/>
    </row>
    <row r="22" spans="1:34" s="3" customFormat="1" ht="15" customHeight="1" x14ac:dyDescent="0.2">
      <c r="A22" s="345"/>
      <c r="B22" s="345"/>
      <c r="C22" s="345"/>
      <c r="D22" s="345"/>
      <c r="E22" s="351" t="s">
        <v>706</v>
      </c>
      <c r="F22" s="352"/>
      <c r="G22" s="352"/>
      <c r="H22" s="352"/>
      <c r="I22" s="353"/>
      <c r="J22" s="351" t="s">
        <v>706</v>
      </c>
      <c r="K22" s="352"/>
      <c r="L22" s="352"/>
      <c r="M22" s="352"/>
      <c r="N22" s="353"/>
      <c r="O22" s="351" t="s">
        <v>707</v>
      </c>
      <c r="P22" s="352"/>
      <c r="Q22" s="352"/>
      <c r="R22" s="352"/>
      <c r="S22" s="353"/>
      <c r="T22" s="351" t="s">
        <v>708</v>
      </c>
      <c r="U22" s="352"/>
      <c r="V22" s="352"/>
      <c r="W22" s="352"/>
      <c r="X22" s="353"/>
      <c r="Y22" s="351" t="s">
        <v>709</v>
      </c>
      <c r="Z22" s="352"/>
      <c r="AA22" s="352"/>
      <c r="AB22" s="352"/>
      <c r="AC22" s="353"/>
      <c r="AD22" s="351" t="s">
        <v>710</v>
      </c>
      <c r="AE22" s="352"/>
      <c r="AF22" s="352"/>
      <c r="AG22" s="352"/>
      <c r="AH22" s="353"/>
    </row>
    <row r="23" spans="1:34" s="3" customFormat="1" ht="93.75" customHeight="1" x14ac:dyDescent="0.2">
      <c r="A23" s="345"/>
      <c r="B23" s="345"/>
      <c r="C23" s="345"/>
      <c r="D23" s="345"/>
      <c r="E23" s="50" t="s">
        <v>739</v>
      </c>
      <c r="F23" s="50" t="s">
        <v>740</v>
      </c>
      <c r="G23" s="50" t="s">
        <v>741</v>
      </c>
      <c r="H23" s="50" t="s">
        <v>346</v>
      </c>
      <c r="I23" s="50" t="s">
        <v>742</v>
      </c>
      <c r="J23" s="50" t="s">
        <v>739</v>
      </c>
      <c r="K23" s="50" t="s">
        <v>740</v>
      </c>
      <c r="L23" s="50" t="s">
        <v>741</v>
      </c>
      <c r="M23" s="50" t="s">
        <v>346</v>
      </c>
      <c r="N23" s="50" t="s">
        <v>742</v>
      </c>
      <c r="O23" s="50" t="s">
        <v>739</v>
      </c>
      <c r="P23" s="50" t="s">
        <v>740</v>
      </c>
      <c r="Q23" s="50" t="s">
        <v>741</v>
      </c>
      <c r="R23" s="50" t="s">
        <v>346</v>
      </c>
      <c r="S23" s="50" t="s">
        <v>742</v>
      </c>
      <c r="T23" s="50" t="s">
        <v>739</v>
      </c>
      <c r="U23" s="50" t="s">
        <v>740</v>
      </c>
      <c r="V23" s="50" t="s">
        <v>741</v>
      </c>
      <c r="W23" s="50" t="s">
        <v>346</v>
      </c>
      <c r="X23" s="50" t="s">
        <v>742</v>
      </c>
      <c r="Y23" s="50" t="s">
        <v>739</v>
      </c>
      <c r="Z23" s="50" t="s">
        <v>740</v>
      </c>
      <c r="AA23" s="50" t="s">
        <v>741</v>
      </c>
      <c r="AB23" s="50" t="s">
        <v>346</v>
      </c>
      <c r="AC23" s="50" t="s">
        <v>742</v>
      </c>
      <c r="AD23" s="50" t="s">
        <v>739</v>
      </c>
      <c r="AE23" s="50" t="s">
        <v>740</v>
      </c>
      <c r="AF23" s="50" t="s">
        <v>741</v>
      </c>
      <c r="AG23" s="50" t="s">
        <v>346</v>
      </c>
      <c r="AH23" s="50" t="s">
        <v>742</v>
      </c>
    </row>
    <row r="24" spans="1:34" s="3" customFormat="1" ht="18" customHeight="1" x14ac:dyDescent="0.2">
      <c r="A24" s="51">
        <v>1</v>
      </c>
      <c r="B24" s="51">
        <v>2</v>
      </c>
      <c r="C24" s="51">
        <v>3</v>
      </c>
      <c r="D24" s="51">
        <v>4</v>
      </c>
      <c r="E24" s="51" t="s">
        <v>159</v>
      </c>
      <c r="F24" s="51" t="s">
        <v>164</v>
      </c>
      <c r="G24" s="51" t="s">
        <v>165</v>
      </c>
      <c r="H24" s="51" t="s">
        <v>166</v>
      </c>
      <c r="I24" s="51" t="s">
        <v>167</v>
      </c>
      <c r="J24" s="51" t="s">
        <v>176</v>
      </c>
      <c r="K24" s="51" t="s">
        <v>180</v>
      </c>
      <c r="L24" s="51" t="s">
        <v>182</v>
      </c>
      <c r="M24" s="51" t="s">
        <v>184</v>
      </c>
      <c r="N24" s="51" t="s">
        <v>186</v>
      </c>
      <c r="O24" s="51" t="s">
        <v>199</v>
      </c>
      <c r="P24" s="51" t="s">
        <v>203</v>
      </c>
      <c r="Q24" s="51" t="s">
        <v>204</v>
      </c>
      <c r="R24" s="51" t="s">
        <v>205</v>
      </c>
      <c r="S24" s="51" t="s">
        <v>206</v>
      </c>
      <c r="T24" s="51" t="s">
        <v>544</v>
      </c>
      <c r="U24" s="51" t="s">
        <v>546</v>
      </c>
      <c r="V24" s="51" t="s">
        <v>548</v>
      </c>
      <c r="W24" s="51" t="s">
        <v>549</v>
      </c>
      <c r="X24" s="51" t="s">
        <v>796</v>
      </c>
      <c r="Y24" s="51" t="s">
        <v>552</v>
      </c>
      <c r="Z24" s="51" t="s">
        <v>554</v>
      </c>
      <c r="AA24" s="51" t="s">
        <v>558</v>
      </c>
      <c r="AB24" s="51" t="s">
        <v>562</v>
      </c>
      <c r="AC24" s="51" t="s">
        <v>797</v>
      </c>
      <c r="AD24" s="51" t="s">
        <v>567</v>
      </c>
      <c r="AE24" s="51" t="s">
        <v>571</v>
      </c>
      <c r="AF24" s="51" t="s">
        <v>572</v>
      </c>
      <c r="AG24" s="51" t="s">
        <v>573</v>
      </c>
      <c r="AH24" s="51" t="s">
        <v>574</v>
      </c>
    </row>
    <row r="25" spans="1:34" s="3" customFormat="1" ht="15.75" customHeight="1" x14ac:dyDescent="0.2">
      <c r="A25" s="54" t="s">
        <v>837</v>
      </c>
      <c r="B25" s="60" t="s">
        <v>712</v>
      </c>
      <c r="C25" s="68" t="s">
        <v>844</v>
      </c>
      <c r="D25" s="68" t="str">
        <f>D26</f>
        <v>нд</v>
      </c>
      <c r="E25" s="87">
        <f>E26+E36</f>
        <v>0</v>
      </c>
      <c r="F25" s="87">
        <f t="shared" ref="F25:AH25" si="0">F26+F31</f>
        <v>0</v>
      </c>
      <c r="G25" s="87">
        <f t="shared" si="0"/>
        <v>0</v>
      </c>
      <c r="H25" s="87">
        <f t="shared" si="0"/>
        <v>0</v>
      </c>
      <c r="I25" s="87">
        <f t="shared" si="0"/>
        <v>2</v>
      </c>
      <c r="J25" s="87">
        <f t="shared" si="0"/>
        <v>0</v>
      </c>
      <c r="K25" s="87">
        <f t="shared" si="0"/>
        <v>0</v>
      </c>
      <c r="L25" s="87">
        <f t="shared" si="0"/>
        <v>0</v>
      </c>
      <c r="M25" s="87">
        <f t="shared" si="0"/>
        <v>0</v>
      </c>
      <c r="N25" s="87">
        <f t="shared" si="0"/>
        <v>0</v>
      </c>
      <c r="O25" s="87">
        <f t="shared" si="0"/>
        <v>0</v>
      </c>
      <c r="P25" s="87">
        <f t="shared" si="0"/>
        <v>0</v>
      </c>
      <c r="Q25" s="87">
        <f t="shared" si="0"/>
        <v>0</v>
      </c>
      <c r="R25" s="87">
        <f t="shared" si="0"/>
        <v>0</v>
      </c>
      <c r="S25" s="87">
        <f t="shared" si="0"/>
        <v>0</v>
      </c>
      <c r="T25" s="87">
        <f t="shared" si="0"/>
        <v>0</v>
      </c>
      <c r="U25" s="87">
        <f t="shared" si="0"/>
        <v>0</v>
      </c>
      <c r="V25" s="87">
        <f t="shared" si="0"/>
        <v>0</v>
      </c>
      <c r="W25" s="87">
        <f t="shared" si="0"/>
        <v>0</v>
      </c>
      <c r="X25" s="87">
        <f t="shared" si="0"/>
        <v>0</v>
      </c>
      <c r="Y25" s="87">
        <f t="shared" si="0"/>
        <v>0</v>
      </c>
      <c r="Z25" s="87">
        <f t="shared" si="0"/>
        <v>0</v>
      </c>
      <c r="AA25" s="87">
        <f t="shared" si="0"/>
        <v>0</v>
      </c>
      <c r="AB25" s="87">
        <f t="shared" si="0"/>
        <v>0</v>
      </c>
      <c r="AC25" s="87">
        <f t="shared" si="0"/>
        <v>0</v>
      </c>
      <c r="AD25" s="87">
        <f t="shared" si="0"/>
        <v>0</v>
      </c>
      <c r="AE25" s="87">
        <f t="shared" si="0"/>
        <v>0</v>
      </c>
      <c r="AF25" s="87">
        <f t="shared" si="0"/>
        <v>0</v>
      </c>
      <c r="AG25" s="87">
        <f t="shared" si="0"/>
        <v>0</v>
      </c>
      <c r="AH25" s="87">
        <f t="shared" si="0"/>
        <v>2</v>
      </c>
    </row>
    <row r="26" spans="1:34" s="111" customFormat="1" ht="39" customHeight="1" x14ac:dyDescent="0.2">
      <c r="A26" s="107" t="s">
        <v>838</v>
      </c>
      <c r="B26" s="108" t="s">
        <v>839</v>
      </c>
      <c r="C26" s="103" t="s">
        <v>844</v>
      </c>
      <c r="D26" s="103" t="s">
        <v>844</v>
      </c>
      <c r="E26" s="110">
        <f>E30</f>
        <v>0</v>
      </c>
      <c r="F26" s="110">
        <f t="shared" ref="F26:AH26" si="1">F30</f>
        <v>0</v>
      </c>
      <c r="G26" s="110">
        <f t="shared" si="1"/>
        <v>0</v>
      </c>
      <c r="H26" s="110">
        <f t="shared" si="1"/>
        <v>0</v>
      </c>
      <c r="I26" s="110">
        <f t="shared" si="1"/>
        <v>1</v>
      </c>
      <c r="J26" s="110">
        <f t="shared" si="1"/>
        <v>0</v>
      </c>
      <c r="K26" s="110">
        <f t="shared" si="1"/>
        <v>0</v>
      </c>
      <c r="L26" s="110">
        <f t="shared" si="1"/>
        <v>0</v>
      </c>
      <c r="M26" s="110">
        <f t="shared" si="1"/>
        <v>0</v>
      </c>
      <c r="N26" s="110">
        <f t="shared" si="1"/>
        <v>0</v>
      </c>
      <c r="O26" s="110">
        <f t="shared" si="1"/>
        <v>0</v>
      </c>
      <c r="P26" s="110">
        <f t="shared" si="1"/>
        <v>0</v>
      </c>
      <c r="Q26" s="110">
        <f t="shared" si="1"/>
        <v>0</v>
      </c>
      <c r="R26" s="110">
        <f t="shared" si="1"/>
        <v>0</v>
      </c>
      <c r="S26" s="110">
        <f t="shared" si="1"/>
        <v>0</v>
      </c>
      <c r="T26" s="110">
        <f t="shared" si="1"/>
        <v>0</v>
      </c>
      <c r="U26" s="110">
        <f t="shared" si="1"/>
        <v>0</v>
      </c>
      <c r="V26" s="110">
        <f t="shared" si="1"/>
        <v>0</v>
      </c>
      <c r="W26" s="110">
        <f t="shared" si="1"/>
        <v>0</v>
      </c>
      <c r="X26" s="110">
        <f t="shared" si="1"/>
        <v>0</v>
      </c>
      <c r="Y26" s="110">
        <f t="shared" si="1"/>
        <v>0</v>
      </c>
      <c r="Z26" s="110">
        <f t="shared" si="1"/>
        <v>0</v>
      </c>
      <c r="AA26" s="110">
        <f t="shared" si="1"/>
        <v>0</v>
      </c>
      <c r="AB26" s="110">
        <f t="shared" si="1"/>
        <v>0</v>
      </c>
      <c r="AC26" s="110">
        <f t="shared" si="1"/>
        <v>0</v>
      </c>
      <c r="AD26" s="110">
        <f t="shared" si="1"/>
        <v>0</v>
      </c>
      <c r="AE26" s="110">
        <f t="shared" si="1"/>
        <v>0</v>
      </c>
      <c r="AF26" s="110">
        <f t="shared" si="1"/>
        <v>0</v>
      </c>
      <c r="AG26" s="110">
        <f t="shared" si="1"/>
        <v>0</v>
      </c>
      <c r="AH26" s="110">
        <f t="shared" si="1"/>
        <v>1</v>
      </c>
    </row>
    <row r="27" spans="1:34" s="106" customFormat="1" ht="31.5" customHeight="1" x14ac:dyDescent="0.25">
      <c r="A27" s="107" t="s">
        <v>840</v>
      </c>
      <c r="B27" s="108" t="s">
        <v>841</v>
      </c>
      <c r="C27" s="103" t="s">
        <v>844</v>
      </c>
      <c r="D27" s="103" t="s">
        <v>844</v>
      </c>
      <c r="E27" s="103" t="s">
        <v>844</v>
      </c>
      <c r="F27" s="103" t="s">
        <v>844</v>
      </c>
      <c r="G27" s="103" t="s">
        <v>844</v>
      </c>
      <c r="H27" s="103" t="s">
        <v>844</v>
      </c>
      <c r="I27" s="103" t="s">
        <v>844</v>
      </c>
      <c r="J27" s="103" t="s">
        <v>844</v>
      </c>
      <c r="K27" s="103" t="s">
        <v>844</v>
      </c>
      <c r="L27" s="103" t="s">
        <v>844</v>
      </c>
      <c r="M27" s="103" t="s">
        <v>844</v>
      </c>
      <c r="N27" s="103" t="s">
        <v>844</v>
      </c>
      <c r="O27" s="103" t="s">
        <v>844</v>
      </c>
      <c r="P27" s="103" t="s">
        <v>844</v>
      </c>
      <c r="Q27" s="103" t="s">
        <v>844</v>
      </c>
      <c r="R27" s="103" t="s">
        <v>844</v>
      </c>
      <c r="S27" s="103" t="s">
        <v>844</v>
      </c>
      <c r="T27" s="103" t="s">
        <v>844</v>
      </c>
      <c r="U27" s="103" t="s">
        <v>844</v>
      </c>
      <c r="V27" s="103" t="s">
        <v>844</v>
      </c>
      <c r="W27" s="103" t="s">
        <v>844</v>
      </c>
      <c r="X27" s="103" t="s">
        <v>844</v>
      </c>
      <c r="Y27" s="103" t="s">
        <v>844</v>
      </c>
      <c r="Z27" s="103" t="s">
        <v>844</v>
      </c>
      <c r="AA27" s="103" t="s">
        <v>844</v>
      </c>
      <c r="AB27" s="103" t="s">
        <v>844</v>
      </c>
      <c r="AC27" s="103" t="s">
        <v>844</v>
      </c>
      <c r="AD27" s="103" t="s">
        <v>844</v>
      </c>
      <c r="AE27" s="103" t="s">
        <v>844</v>
      </c>
      <c r="AF27" s="103" t="s">
        <v>844</v>
      </c>
      <c r="AG27" s="103" t="s">
        <v>844</v>
      </c>
      <c r="AH27" s="103" t="s">
        <v>844</v>
      </c>
    </row>
    <row r="28" spans="1:34" s="109" customFormat="1" ht="39" customHeight="1" x14ac:dyDescent="0.2">
      <c r="A28" s="107" t="s">
        <v>842</v>
      </c>
      <c r="B28" s="108" t="s">
        <v>843</v>
      </c>
      <c r="C28" s="103" t="s">
        <v>844</v>
      </c>
      <c r="D28" s="103" t="s">
        <v>844</v>
      </c>
      <c r="E28" s="110">
        <f>E36</f>
        <v>0</v>
      </c>
      <c r="F28" s="110">
        <f t="shared" ref="F28:AH28" si="2">F36</f>
        <v>0</v>
      </c>
      <c r="G28" s="110">
        <f t="shared" si="2"/>
        <v>0</v>
      </c>
      <c r="H28" s="110">
        <f t="shared" si="2"/>
        <v>0</v>
      </c>
      <c r="I28" s="110">
        <f t="shared" si="2"/>
        <v>1</v>
      </c>
      <c r="J28" s="110">
        <f t="shared" si="2"/>
        <v>0</v>
      </c>
      <c r="K28" s="110">
        <f t="shared" si="2"/>
        <v>0</v>
      </c>
      <c r="L28" s="110">
        <f t="shared" si="2"/>
        <v>0</v>
      </c>
      <c r="M28" s="110">
        <f t="shared" si="2"/>
        <v>0</v>
      </c>
      <c r="N28" s="110">
        <f t="shared" si="2"/>
        <v>1</v>
      </c>
      <c r="O28" s="110">
        <f t="shared" si="2"/>
        <v>0</v>
      </c>
      <c r="P28" s="110">
        <f t="shared" si="2"/>
        <v>0</v>
      </c>
      <c r="Q28" s="110">
        <f t="shared" si="2"/>
        <v>0</v>
      </c>
      <c r="R28" s="110">
        <f t="shared" si="2"/>
        <v>0</v>
      </c>
      <c r="S28" s="110">
        <f t="shared" si="2"/>
        <v>0</v>
      </c>
      <c r="T28" s="110">
        <f t="shared" si="2"/>
        <v>0</v>
      </c>
      <c r="U28" s="110">
        <f t="shared" si="2"/>
        <v>0</v>
      </c>
      <c r="V28" s="110">
        <f t="shared" si="2"/>
        <v>0</v>
      </c>
      <c r="W28" s="110">
        <f t="shared" si="2"/>
        <v>0</v>
      </c>
      <c r="X28" s="110">
        <f t="shared" si="2"/>
        <v>0</v>
      </c>
      <c r="Y28" s="110">
        <f t="shared" si="2"/>
        <v>0</v>
      </c>
      <c r="Z28" s="110">
        <f t="shared" si="2"/>
        <v>0</v>
      </c>
      <c r="AA28" s="110">
        <f t="shared" si="2"/>
        <v>0</v>
      </c>
      <c r="AB28" s="110">
        <f t="shared" si="2"/>
        <v>0</v>
      </c>
      <c r="AC28" s="110">
        <f t="shared" si="2"/>
        <v>0</v>
      </c>
      <c r="AD28" s="110">
        <f t="shared" si="2"/>
        <v>0</v>
      </c>
      <c r="AE28" s="110">
        <f t="shared" si="2"/>
        <v>0</v>
      </c>
      <c r="AF28" s="110">
        <f t="shared" si="2"/>
        <v>0</v>
      </c>
      <c r="AG28" s="110">
        <f t="shared" si="2"/>
        <v>0</v>
      </c>
      <c r="AH28" s="110">
        <f t="shared" si="2"/>
        <v>1</v>
      </c>
    </row>
    <row r="29" spans="1:34" s="109" customFormat="1" ht="26.25" customHeight="1" x14ac:dyDescent="0.2">
      <c r="A29" s="107" t="s">
        <v>879</v>
      </c>
      <c r="B29" s="108" t="s">
        <v>850</v>
      </c>
      <c r="C29" s="103" t="s">
        <v>844</v>
      </c>
      <c r="D29" s="103" t="s">
        <v>844</v>
      </c>
      <c r="E29" s="103" t="s">
        <v>844</v>
      </c>
      <c r="F29" s="103" t="s">
        <v>844</v>
      </c>
      <c r="G29" s="103" t="s">
        <v>844</v>
      </c>
      <c r="H29" s="103" t="s">
        <v>844</v>
      </c>
      <c r="I29" s="103" t="s">
        <v>844</v>
      </c>
      <c r="J29" s="103" t="s">
        <v>844</v>
      </c>
      <c r="K29" s="103" t="s">
        <v>844</v>
      </c>
      <c r="L29" s="103" t="s">
        <v>844</v>
      </c>
      <c r="M29" s="103" t="s">
        <v>844</v>
      </c>
      <c r="N29" s="103" t="s">
        <v>844</v>
      </c>
      <c r="O29" s="103" t="s">
        <v>844</v>
      </c>
      <c r="P29" s="103" t="s">
        <v>844</v>
      </c>
      <c r="Q29" s="103" t="s">
        <v>844</v>
      </c>
      <c r="R29" s="103" t="s">
        <v>844</v>
      </c>
      <c r="S29" s="103" t="s">
        <v>844</v>
      </c>
      <c r="T29" s="103" t="s">
        <v>844</v>
      </c>
      <c r="U29" s="103" t="s">
        <v>844</v>
      </c>
      <c r="V29" s="103" t="s">
        <v>844</v>
      </c>
      <c r="W29" s="103" t="s">
        <v>844</v>
      </c>
      <c r="X29" s="103" t="s">
        <v>844</v>
      </c>
      <c r="Y29" s="103" t="s">
        <v>844</v>
      </c>
      <c r="Z29" s="103" t="s">
        <v>844</v>
      </c>
      <c r="AA29" s="103" t="s">
        <v>844</v>
      </c>
      <c r="AB29" s="103" t="s">
        <v>844</v>
      </c>
      <c r="AC29" s="103" t="s">
        <v>844</v>
      </c>
      <c r="AD29" s="103" t="s">
        <v>844</v>
      </c>
      <c r="AE29" s="103" t="s">
        <v>844</v>
      </c>
      <c r="AF29" s="103" t="s">
        <v>844</v>
      </c>
      <c r="AG29" s="103" t="s">
        <v>844</v>
      </c>
      <c r="AH29" s="103" t="s">
        <v>844</v>
      </c>
    </row>
    <row r="30" spans="1:34" s="106" customFormat="1" ht="26.25" customHeight="1" x14ac:dyDescent="0.25">
      <c r="A30" s="107" t="s">
        <v>28</v>
      </c>
      <c r="B30" s="108" t="s">
        <v>845</v>
      </c>
      <c r="C30" s="103" t="s">
        <v>844</v>
      </c>
      <c r="D30" s="103" t="s">
        <v>844</v>
      </c>
      <c r="E30" s="110">
        <f>E31</f>
        <v>0</v>
      </c>
      <c r="F30" s="110">
        <f>F31</f>
        <v>0</v>
      </c>
      <c r="G30" s="110">
        <f t="shared" ref="F30:AH31" si="3">G31</f>
        <v>0</v>
      </c>
      <c r="H30" s="110">
        <f t="shared" si="3"/>
        <v>0</v>
      </c>
      <c r="I30" s="110">
        <f t="shared" si="3"/>
        <v>1</v>
      </c>
      <c r="J30" s="110">
        <f t="shared" si="3"/>
        <v>0</v>
      </c>
      <c r="K30" s="110">
        <f t="shared" si="3"/>
        <v>0</v>
      </c>
      <c r="L30" s="110">
        <f t="shared" si="3"/>
        <v>0</v>
      </c>
      <c r="M30" s="110">
        <f t="shared" si="3"/>
        <v>0</v>
      </c>
      <c r="N30" s="110">
        <f t="shared" si="3"/>
        <v>0</v>
      </c>
      <c r="O30" s="110">
        <f t="shared" si="3"/>
        <v>0</v>
      </c>
      <c r="P30" s="110">
        <f t="shared" si="3"/>
        <v>0</v>
      </c>
      <c r="Q30" s="110">
        <f t="shared" si="3"/>
        <v>0</v>
      </c>
      <c r="R30" s="110">
        <f t="shared" si="3"/>
        <v>0</v>
      </c>
      <c r="S30" s="110">
        <f t="shared" si="3"/>
        <v>0</v>
      </c>
      <c r="T30" s="110">
        <f t="shared" si="3"/>
        <v>0</v>
      </c>
      <c r="U30" s="110">
        <f t="shared" si="3"/>
        <v>0</v>
      </c>
      <c r="V30" s="110">
        <f t="shared" si="3"/>
        <v>0</v>
      </c>
      <c r="W30" s="110">
        <f t="shared" si="3"/>
        <v>0</v>
      </c>
      <c r="X30" s="110">
        <f t="shared" si="3"/>
        <v>0</v>
      </c>
      <c r="Y30" s="110">
        <f t="shared" si="3"/>
        <v>0</v>
      </c>
      <c r="Z30" s="110">
        <f t="shared" si="3"/>
        <v>0</v>
      </c>
      <c r="AA30" s="110">
        <f t="shared" si="3"/>
        <v>0</v>
      </c>
      <c r="AB30" s="110">
        <f t="shared" si="3"/>
        <v>0</v>
      </c>
      <c r="AC30" s="110">
        <f t="shared" si="3"/>
        <v>0</v>
      </c>
      <c r="AD30" s="110">
        <f t="shared" si="3"/>
        <v>0</v>
      </c>
      <c r="AE30" s="110">
        <f t="shared" si="3"/>
        <v>0</v>
      </c>
      <c r="AF30" s="110">
        <f t="shared" si="3"/>
        <v>0</v>
      </c>
      <c r="AG30" s="110">
        <f t="shared" si="3"/>
        <v>0</v>
      </c>
      <c r="AH30" s="110">
        <f t="shared" si="3"/>
        <v>1</v>
      </c>
    </row>
    <row r="31" spans="1:34" s="106" customFormat="1" ht="40.5" customHeight="1" x14ac:dyDescent="0.25">
      <c r="A31" s="107" t="s">
        <v>479</v>
      </c>
      <c r="B31" s="108" t="s">
        <v>880</v>
      </c>
      <c r="C31" s="103" t="s">
        <v>844</v>
      </c>
      <c r="D31" s="103" t="s">
        <v>844</v>
      </c>
      <c r="E31" s="110">
        <f>E32</f>
        <v>0</v>
      </c>
      <c r="F31" s="110">
        <f t="shared" si="3"/>
        <v>0</v>
      </c>
      <c r="G31" s="110">
        <f t="shared" si="3"/>
        <v>0</v>
      </c>
      <c r="H31" s="110">
        <f t="shared" si="3"/>
        <v>0</v>
      </c>
      <c r="I31" s="110">
        <f t="shared" si="3"/>
        <v>1</v>
      </c>
      <c r="J31" s="110">
        <f t="shared" si="3"/>
        <v>0</v>
      </c>
      <c r="K31" s="110">
        <f t="shared" si="3"/>
        <v>0</v>
      </c>
      <c r="L31" s="110">
        <f t="shared" si="3"/>
        <v>0</v>
      </c>
      <c r="M31" s="110">
        <f t="shared" si="3"/>
        <v>0</v>
      </c>
      <c r="N31" s="110">
        <f t="shared" si="3"/>
        <v>0</v>
      </c>
      <c r="O31" s="110">
        <f t="shared" si="3"/>
        <v>0</v>
      </c>
      <c r="P31" s="110">
        <f t="shared" si="3"/>
        <v>0</v>
      </c>
      <c r="Q31" s="110">
        <f t="shared" si="3"/>
        <v>0</v>
      </c>
      <c r="R31" s="110">
        <f t="shared" si="3"/>
        <v>0</v>
      </c>
      <c r="S31" s="110">
        <f t="shared" si="3"/>
        <v>0</v>
      </c>
      <c r="T31" s="110">
        <f t="shared" si="3"/>
        <v>0</v>
      </c>
      <c r="U31" s="110">
        <f t="shared" si="3"/>
        <v>0</v>
      </c>
      <c r="V31" s="110">
        <f t="shared" si="3"/>
        <v>0</v>
      </c>
      <c r="W31" s="110">
        <f t="shared" si="3"/>
        <v>0</v>
      </c>
      <c r="X31" s="110">
        <f t="shared" si="3"/>
        <v>0</v>
      </c>
      <c r="Y31" s="110">
        <f t="shared" si="3"/>
        <v>0</v>
      </c>
      <c r="Z31" s="110">
        <f t="shared" si="3"/>
        <v>0</v>
      </c>
      <c r="AA31" s="110">
        <f t="shared" si="3"/>
        <v>0</v>
      </c>
      <c r="AB31" s="110">
        <f t="shared" si="3"/>
        <v>0</v>
      </c>
      <c r="AC31" s="110">
        <f t="shared" si="3"/>
        <v>0</v>
      </c>
      <c r="AD31" s="110">
        <f t="shared" si="3"/>
        <v>0</v>
      </c>
      <c r="AE31" s="110">
        <f t="shared" si="3"/>
        <v>0</v>
      </c>
      <c r="AF31" s="110">
        <f t="shared" si="3"/>
        <v>0</v>
      </c>
      <c r="AG31" s="110">
        <f t="shared" si="3"/>
        <v>0</v>
      </c>
      <c r="AH31" s="110">
        <f t="shared" si="3"/>
        <v>1</v>
      </c>
    </row>
    <row r="32" spans="1:34" s="106" customFormat="1" ht="18" customHeight="1" x14ac:dyDescent="0.25">
      <c r="A32" s="101" t="s">
        <v>871</v>
      </c>
      <c r="B32" s="102" t="s">
        <v>872</v>
      </c>
      <c r="C32" s="103" t="s">
        <v>873</v>
      </c>
      <c r="D32" s="103" t="s">
        <v>844</v>
      </c>
      <c r="E32" s="110">
        <v>0</v>
      </c>
      <c r="F32" s="110">
        <v>0</v>
      </c>
      <c r="G32" s="110">
        <v>0</v>
      </c>
      <c r="H32" s="110">
        <v>0</v>
      </c>
      <c r="I32" s="110">
        <v>1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1</v>
      </c>
    </row>
    <row r="33" spans="1:34" s="106" customFormat="1" ht="47.25" customHeight="1" x14ac:dyDescent="0.25">
      <c r="A33" s="101" t="s">
        <v>846</v>
      </c>
      <c r="B33" s="102" t="s">
        <v>847</v>
      </c>
      <c r="C33" s="104" t="s">
        <v>844</v>
      </c>
      <c r="D33" s="104" t="s">
        <v>844</v>
      </c>
      <c r="E33" s="110" t="str">
        <f>E35</f>
        <v>нд</v>
      </c>
      <c r="F33" s="110" t="str">
        <f t="shared" ref="F33:W33" si="4">F35</f>
        <v>нд</v>
      </c>
      <c r="G33" s="110" t="str">
        <f t="shared" si="4"/>
        <v>нд</v>
      </c>
      <c r="H33" s="110" t="str">
        <f t="shared" si="4"/>
        <v>нд</v>
      </c>
      <c r="I33" s="110" t="str">
        <f t="shared" si="4"/>
        <v>нд</v>
      </c>
      <c r="J33" s="110" t="str">
        <f t="shared" si="4"/>
        <v>нд</v>
      </c>
      <c r="K33" s="110" t="str">
        <f t="shared" si="4"/>
        <v>нд</v>
      </c>
      <c r="L33" s="110" t="str">
        <f t="shared" si="4"/>
        <v>нд</v>
      </c>
      <c r="M33" s="110" t="str">
        <f t="shared" si="4"/>
        <v>нд</v>
      </c>
      <c r="N33" s="110" t="str">
        <f t="shared" si="4"/>
        <v>нд</v>
      </c>
      <c r="O33" s="110" t="str">
        <f t="shared" si="4"/>
        <v>нд</v>
      </c>
      <c r="P33" s="110" t="str">
        <f t="shared" si="4"/>
        <v>нд</v>
      </c>
      <c r="Q33" s="110" t="str">
        <f t="shared" si="4"/>
        <v>нд</v>
      </c>
      <c r="R33" s="110" t="str">
        <f t="shared" si="4"/>
        <v>нд</v>
      </c>
      <c r="S33" s="110" t="str">
        <f t="shared" si="4"/>
        <v>нд</v>
      </c>
      <c r="T33" s="110" t="str">
        <f t="shared" si="4"/>
        <v>нд</v>
      </c>
      <c r="U33" s="110" t="str">
        <f t="shared" si="4"/>
        <v>нд</v>
      </c>
      <c r="V33" s="110" t="str">
        <f t="shared" si="4"/>
        <v>нд</v>
      </c>
      <c r="W33" s="110" t="str">
        <f t="shared" si="4"/>
        <v>нд</v>
      </c>
      <c r="X33" s="110" t="str">
        <f>X35</f>
        <v>нд</v>
      </c>
      <c r="Y33" s="110" t="str">
        <f t="shared" ref="Y33:AH33" si="5">Y35</f>
        <v>нд</v>
      </c>
      <c r="Z33" s="110" t="str">
        <f t="shared" si="5"/>
        <v>нд</v>
      </c>
      <c r="AA33" s="110" t="str">
        <f t="shared" si="5"/>
        <v>нд</v>
      </c>
      <c r="AB33" s="110" t="str">
        <f t="shared" si="5"/>
        <v>нд</v>
      </c>
      <c r="AC33" s="110" t="str">
        <f t="shared" si="5"/>
        <v>нд</v>
      </c>
      <c r="AD33" s="110" t="str">
        <f t="shared" si="5"/>
        <v>нд</v>
      </c>
      <c r="AE33" s="110" t="str">
        <f t="shared" si="5"/>
        <v>нд</v>
      </c>
      <c r="AF33" s="110" t="str">
        <f t="shared" si="5"/>
        <v>нд</v>
      </c>
      <c r="AG33" s="110" t="str">
        <f t="shared" si="5"/>
        <v>нд</v>
      </c>
      <c r="AH33" s="110" t="str">
        <f t="shared" si="5"/>
        <v>нд</v>
      </c>
    </row>
    <row r="34" spans="1:34" ht="47.25" customHeight="1" x14ac:dyDescent="0.25">
      <c r="A34" s="56" t="s">
        <v>489</v>
      </c>
      <c r="B34" s="62" t="s">
        <v>881</v>
      </c>
      <c r="C34" s="66" t="s">
        <v>844</v>
      </c>
      <c r="D34" s="74" t="s">
        <v>844</v>
      </c>
      <c r="E34" s="74" t="s">
        <v>844</v>
      </c>
      <c r="F34" s="74" t="s">
        <v>844</v>
      </c>
      <c r="G34" s="74" t="s">
        <v>844</v>
      </c>
      <c r="H34" s="74" t="s">
        <v>844</v>
      </c>
      <c r="I34" s="74" t="s">
        <v>844</v>
      </c>
      <c r="J34" s="74" t="s">
        <v>844</v>
      </c>
      <c r="K34" s="74" t="s">
        <v>844</v>
      </c>
      <c r="L34" s="74" t="s">
        <v>844</v>
      </c>
      <c r="M34" s="74" t="s">
        <v>844</v>
      </c>
      <c r="N34" s="74" t="s">
        <v>844</v>
      </c>
      <c r="O34" s="74" t="s">
        <v>844</v>
      </c>
      <c r="P34" s="74" t="s">
        <v>844</v>
      </c>
      <c r="Q34" s="74" t="s">
        <v>844</v>
      </c>
      <c r="R34" s="74" t="s">
        <v>844</v>
      </c>
      <c r="S34" s="74" t="s">
        <v>844</v>
      </c>
      <c r="T34" s="74" t="s">
        <v>844</v>
      </c>
      <c r="U34" s="74" t="s">
        <v>844</v>
      </c>
      <c r="V34" s="74" t="s">
        <v>844</v>
      </c>
      <c r="W34" s="74" t="s">
        <v>844</v>
      </c>
      <c r="X34" s="74" t="s">
        <v>844</v>
      </c>
      <c r="Y34" s="74" t="s">
        <v>844</v>
      </c>
      <c r="Z34" s="74" t="s">
        <v>844</v>
      </c>
      <c r="AA34" s="74" t="s">
        <v>844</v>
      </c>
      <c r="AB34" s="74" t="s">
        <v>844</v>
      </c>
      <c r="AC34" s="74" t="s">
        <v>844</v>
      </c>
      <c r="AD34" s="74" t="s">
        <v>844</v>
      </c>
      <c r="AE34" s="74" t="s">
        <v>844</v>
      </c>
      <c r="AF34" s="74" t="s">
        <v>844</v>
      </c>
      <c r="AG34" s="74" t="s">
        <v>844</v>
      </c>
      <c r="AH34" s="74" t="s">
        <v>844</v>
      </c>
    </row>
    <row r="35" spans="1:34" ht="47.25" customHeight="1" x14ac:dyDescent="0.25">
      <c r="A35" s="57" t="s">
        <v>32</v>
      </c>
      <c r="B35" s="63" t="s">
        <v>848</v>
      </c>
      <c r="C35" s="70" t="s">
        <v>844</v>
      </c>
      <c r="D35" s="74" t="s">
        <v>844</v>
      </c>
      <c r="E35" s="74" t="s">
        <v>844</v>
      </c>
      <c r="F35" s="74" t="s">
        <v>844</v>
      </c>
      <c r="G35" s="74" t="s">
        <v>844</v>
      </c>
      <c r="H35" s="74" t="s">
        <v>844</v>
      </c>
      <c r="I35" s="74" t="s">
        <v>844</v>
      </c>
      <c r="J35" s="74" t="s">
        <v>844</v>
      </c>
      <c r="K35" s="74" t="s">
        <v>844</v>
      </c>
      <c r="L35" s="74" t="s">
        <v>844</v>
      </c>
      <c r="M35" s="74" t="s">
        <v>844</v>
      </c>
      <c r="N35" s="74" t="s">
        <v>844</v>
      </c>
      <c r="O35" s="74" t="s">
        <v>844</v>
      </c>
      <c r="P35" s="74" t="s">
        <v>844</v>
      </c>
      <c r="Q35" s="74" t="s">
        <v>844</v>
      </c>
      <c r="R35" s="74" t="s">
        <v>844</v>
      </c>
      <c r="S35" s="74" t="s">
        <v>844</v>
      </c>
      <c r="T35" s="74" t="s">
        <v>844</v>
      </c>
      <c r="U35" s="74" t="s">
        <v>844</v>
      </c>
      <c r="V35" s="74" t="s">
        <v>844</v>
      </c>
      <c r="W35" s="74" t="s">
        <v>844</v>
      </c>
      <c r="X35" s="74" t="s">
        <v>844</v>
      </c>
      <c r="Y35" s="74" t="s">
        <v>844</v>
      </c>
      <c r="Z35" s="74" t="s">
        <v>844</v>
      </c>
      <c r="AA35" s="74" t="s">
        <v>844</v>
      </c>
      <c r="AB35" s="74" t="s">
        <v>844</v>
      </c>
      <c r="AC35" s="74" t="s">
        <v>844</v>
      </c>
      <c r="AD35" s="74" t="s">
        <v>844</v>
      </c>
      <c r="AE35" s="74" t="s">
        <v>844</v>
      </c>
      <c r="AF35" s="74" t="s">
        <v>844</v>
      </c>
      <c r="AG35" s="74" t="s">
        <v>844</v>
      </c>
      <c r="AH35" s="74" t="s">
        <v>844</v>
      </c>
    </row>
    <row r="36" spans="1:34" ht="41.25" customHeight="1" x14ac:dyDescent="0.25">
      <c r="A36" s="58" t="s">
        <v>36</v>
      </c>
      <c r="B36" s="64" t="s">
        <v>849</v>
      </c>
      <c r="C36" s="72" t="s">
        <v>844</v>
      </c>
      <c r="D36" s="72" t="s">
        <v>844</v>
      </c>
      <c r="E36" s="86">
        <f>SUM(E37:E37)</f>
        <v>0</v>
      </c>
      <c r="F36" s="86">
        <f t="shared" ref="F36:AH36" si="6">SUM(F37:F37)</f>
        <v>0</v>
      </c>
      <c r="G36" s="86">
        <f t="shared" si="6"/>
        <v>0</v>
      </c>
      <c r="H36" s="86">
        <f t="shared" si="6"/>
        <v>0</v>
      </c>
      <c r="I36" s="86">
        <f t="shared" si="6"/>
        <v>1</v>
      </c>
      <c r="J36" s="86">
        <f t="shared" si="6"/>
        <v>0</v>
      </c>
      <c r="K36" s="86">
        <f t="shared" si="6"/>
        <v>0</v>
      </c>
      <c r="L36" s="86">
        <f t="shared" si="6"/>
        <v>0</v>
      </c>
      <c r="M36" s="86">
        <f t="shared" si="6"/>
        <v>0</v>
      </c>
      <c r="N36" s="86">
        <f t="shared" si="6"/>
        <v>1</v>
      </c>
      <c r="O36" s="86">
        <f t="shared" si="6"/>
        <v>0</v>
      </c>
      <c r="P36" s="86">
        <f t="shared" si="6"/>
        <v>0</v>
      </c>
      <c r="Q36" s="86">
        <f t="shared" si="6"/>
        <v>0</v>
      </c>
      <c r="R36" s="86">
        <f t="shared" si="6"/>
        <v>0</v>
      </c>
      <c r="S36" s="86">
        <f t="shared" si="6"/>
        <v>0</v>
      </c>
      <c r="T36" s="86">
        <f t="shared" si="6"/>
        <v>0</v>
      </c>
      <c r="U36" s="86">
        <f t="shared" si="6"/>
        <v>0</v>
      </c>
      <c r="V36" s="86">
        <f t="shared" si="6"/>
        <v>0</v>
      </c>
      <c r="W36" s="86">
        <f t="shared" si="6"/>
        <v>0</v>
      </c>
      <c r="X36" s="86">
        <f t="shared" si="6"/>
        <v>0</v>
      </c>
      <c r="Y36" s="86">
        <f t="shared" si="6"/>
        <v>0</v>
      </c>
      <c r="Z36" s="86">
        <f t="shared" si="6"/>
        <v>0</v>
      </c>
      <c r="AA36" s="86">
        <f t="shared" si="6"/>
        <v>0</v>
      </c>
      <c r="AB36" s="86">
        <f t="shared" si="6"/>
        <v>0</v>
      </c>
      <c r="AC36" s="86">
        <f t="shared" si="6"/>
        <v>0</v>
      </c>
      <c r="AD36" s="86">
        <f t="shared" si="6"/>
        <v>0</v>
      </c>
      <c r="AE36" s="86">
        <f t="shared" si="6"/>
        <v>0</v>
      </c>
      <c r="AF36" s="86">
        <f t="shared" si="6"/>
        <v>0</v>
      </c>
      <c r="AG36" s="86">
        <f t="shared" si="6"/>
        <v>0</v>
      </c>
      <c r="AH36" s="86">
        <f t="shared" si="6"/>
        <v>1</v>
      </c>
    </row>
    <row r="37" spans="1:34" ht="27" customHeight="1" collapsed="1" x14ac:dyDescent="0.25">
      <c r="A37" s="59" t="s">
        <v>875</v>
      </c>
      <c r="B37" s="65" t="s">
        <v>876</v>
      </c>
      <c r="C37" s="89" t="s">
        <v>877</v>
      </c>
      <c r="D37" s="67" t="s">
        <v>844</v>
      </c>
      <c r="E37" s="85">
        <v>0</v>
      </c>
      <c r="F37" s="85">
        <v>0</v>
      </c>
      <c r="G37" s="85">
        <f>Ф13!I39</f>
        <v>0</v>
      </c>
      <c r="H37" s="85">
        <v>0</v>
      </c>
      <c r="I37" s="85">
        <v>1</v>
      </c>
      <c r="J37" s="85">
        <f>T37+Y37+O37+AD37</f>
        <v>0</v>
      </c>
      <c r="K37" s="85">
        <f>U37+Z37+P37+AE37</f>
        <v>0</v>
      </c>
      <c r="L37" s="85">
        <f>V37+AA37+Q37+AF37</f>
        <v>0</v>
      </c>
      <c r="M37" s="85">
        <f>W37+AB37+R37+AG37</f>
        <v>0</v>
      </c>
      <c r="N37" s="85">
        <f>X37+AC37+S37+AH37</f>
        <v>1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f>G37</f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1</v>
      </c>
    </row>
    <row r="38" spans="1:34" x14ac:dyDescent="0.25">
      <c r="A38" s="25" t="s">
        <v>798</v>
      </c>
    </row>
    <row r="39" spans="1:34" x14ac:dyDescent="0.25">
      <c r="A39" s="2" t="s">
        <v>799</v>
      </c>
    </row>
  </sheetData>
  <mergeCells count="26">
    <mergeCell ref="E20:AH20"/>
    <mergeCell ref="O15:P15"/>
    <mergeCell ref="E21:I21"/>
    <mergeCell ref="J21:AH21"/>
    <mergeCell ref="E22:I22"/>
    <mergeCell ref="J22:N22"/>
    <mergeCell ref="M17:AH17"/>
    <mergeCell ref="O22:S22"/>
    <mergeCell ref="T22:X22"/>
    <mergeCell ref="Y22:AC22"/>
    <mergeCell ref="AD22:AH22"/>
    <mergeCell ref="M18:Z18"/>
    <mergeCell ref="AD2:AH2"/>
    <mergeCell ref="A9:AH9"/>
    <mergeCell ref="K10:L10"/>
    <mergeCell ref="M10:N10"/>
    <mergeCell ref="O10:P10"/>
    <mergeCell ref="AA4:AH4"/>
    <mergeCell ref="AC5:AH5"/>
    <mergeCell ref="Y6:AB6"/>
    <mergeCell ref="K12:AH12"/>
    <mergeCell ref="K13:X13"/>
    <mergeCell ref="A20:A23"/>
    <mergeCell ref="B20:B23"/>
    <mergeCell ref="C20:C23"/>
    <mergeCell ref="D20:D23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D38"/>
  <sheetViews>
    <sheetView view="pageBreakPreview" topLeftCell="R10" zoomScale="90" zoomScaleNormal="100" zoomScaleSheetLayoutView="90" workbookViewId="0">
      <selection activeCell="BV24" sqref="BV24"/>
    </sheetView>
  </sheetViews>
  <sheetFormatPr defaultRowHeight="15.75" x14ac:dyDescent="0.25"/>
  <cols>
    <col min="1" max="1" width="10.28515625" style="120" customWidth="1"/>
    <col min="2" max="2" width="36.5703125" style="120" customWidth="1"/>
    <col min="3" max="3" width="12.7109375" style="120" customWidth="1"/>
    <col min="4" max="4" width="14.85546875" style="120" customWidth="1"/>
    <col min="5" max="5" width="5.42578125" style="120" customWidth="1"/>
    <col min="6" max="6" width="4.28515625" style="120" customWidth="1"/>
    <col min="7" max="7" width="5.85546875" style="120" customWidth="1"/>
    <col min="8" max="20" width="4.28515625" style="120" customWidth="1"/>
    <col min="21" max="21" width="7.42578125" style="120" customWidth="1"/>
    <col min="22" max="27" width="4.28515625" style="120" customWidth="1"/>
    <col min="28" max="28" width="6.28515625" style="120" customWidth="1"/>
    <col min="29" max="32" width="4.28515625" style="120" customWidth="1"/>
    <col min="33" max="33" width="5.28515625" style="120" customWidth="1"/>
    <col min="34" max="34" width="4.28515625" style="120" customWidth="1"/>
    <col min="35" max="35" width="6.28515625" style="120" customWidth="1"/>
    <col min="36" max="41" width="4.28515625" style="120" customWidth="1"/>
    <col min="42" max="42" width="6.140625" style="120" customWidth="1"/>
    <col min="43" max="55" width="4.28515625" style="120" customWidth="1"/>
    <col min="56" max="56" width="6.140625" style="120" customWidth="1"/>
    <col min="57" max="60" width="4.28515625" style="120" customWidth="1"/>
    <col min="61" max="61" width="5.28515625" style="120" customWidth="1"/>
    <col min="62" max="68" width="4.28515625" style="120" customWidth="1"/>
    <col min="69" max="69" width="4.7109375" style="120" customWidth="1"/>
    <col min="70" max="70" width="4.5703125" style="120" customWidth="1"/>
    <col min="71" max="81" width="4.28515625" style="120" customWidth="1"/>
    <col min="82" max="82" width="8.28515625" style="120" customWidth="1"/>
    <col min="83" max="16384" width="9.140625" style="120"/>
  </cols>
  <sheetData>
    <row r="1" spans="1:82" s="121" customFormat="1" x14ac:dyDescent="0.25">
      <c r="BU1" s="120"/>
      <c r="BV1" s="120"/>
      <c r="BW1" s="120"/>
      <c r="BX1" s="120"/>
      <c r="BY1" s="120"/>
      <c r="BZ1" s="120"/>
      <c r="CA1" s="120"/>
      <c r="CB1" s="120"/>
      <c r="CC1" s="120"/>
      <c r="CD1" s="158" t="s">
        <v>800</v>
      </c>
    </row>
    <row r="2" spans="1:82" s="121" customFormat="1" ht="61.5" customHeight="1" x14ac:dyDescent="0.25">
      <c r="BU2" s="120"/>
      <c r="BV2" s="120"/>
      <c r="BW2" s="120"/>
      <c r="BX2" s="310"/>
      <c r="BY2" s="120"/>
      <c r="BZ2" s="120"/>
      <c r="CA2" s="415" t="s">
        <v>3</v>
      </c>
      <c r="CB2" s="415"/>
      <c r="CC2" s="415"/>
      <c r="CD2" s="415"/>
    </row>
    <row r="3" spans="1:82" s="121" customFormat="1" ht="33.75" customHeight="1" x14ac:dyDescent="0.25">
      <c r="BU3" s="120"/>
      <c r="BV3" s="120"/>
      <c r="BW3" s="420" t="s">
        <v>851</v>
      </c>
      <c r="BX3" s="420"/>
      <c r="BY3" s="420"/>
      <c r="BZ3" s="420"/>
      <c r="CA3" s="420"/>
      <c r="CB3" s="420"/>
      <c r="CC3" s="420"/>
      <c r="CD3" s="420"/>
    </row>
    <row r="4" spans="1:82" s="121" customFormat="1" ht="24" customHeight="1" x14ac:dyDescent="0.25">
      <c r="BU4" s="286"/>
      <c r="BV4" s="286"/>
      <c r="BW4" s="286"/>
      <c r="BX4" s="286"/>
      <c r="BY4" s="375" t="str">
        <f>Ф10!R5</f>
        <v>И.В. Павленко</v>
      </c>
      <c r="BZ4" s="375"/>
      <c r="CA4" s="375"/>
      <c r="CB4" s="375"/>
      <c r="CC4" s="375"/>
      <c r="CD4" s="375"/>
    </row>
    <row r="5" spans="1:82" s="121" customFormat="1" ht="24" customHeight="1" x14ac:dyDescent="0.25">
      <c r="BU5" s="439" t="s">
        <v>852</v>
      </c>
      <c r="BV5" s="439"/>
      <c r="BW5" s="439"/>
      <c r="BX5" s="439"/>
      <c r="BY5" s="162"/>
      <c r="BZ5" s="310"/>
      <c r="CA5" s="310"/>
      <c r="CB5" s="310"/>
      <c r="CC5" s="310"/>
      <c r="CD5" s="120"/>
    </row>
    <row r="6" spans="1:82" s="121" customFormat="1" ht="24" customHeight="1" x14ac:dyDescent="0.25">
      <c r="BU6" s="120"/>
      <c r="BV6" s="120"/>
      <c r="BW6" s="158" t="s">
        <v>853</v>
      </c>
      <c r="BX6" s="120"/>
      <c r="BY6" s="120"/>
      <c r="BZ6" s="310"/>
      <c r="CA6" s="310"/>
      <c r="CB6" s="310"/>
      <c r="CC6" s="310"/>
      <c r="CD6" s="287"/>
    </row>
    <row r="7" spans="1:82" s="117" customFormat="1" ht="20.25" customHeight="1" x14ac:dyDescent="0.3">
      <c r="A7" s="437" t="s">
        <v>801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120"/>
      <c r="BV7" s="120"/>
      <c r="BW7" s="120"/>
      <c r="BX7" s="120"/>
      <c r="BY7" s="120"/>
      <c r="BZ7" s="120"/>
      <c r="CA7" s="120"/>
      <c r="CB7" s="120"/>
      <c r="CC7" s="120"/>
      <c r="CD7" s="120"/>
    </row>
    <row r="8" spans="1:82" s="117" customFormat="1" ht="18.75" x14ac:dyDescent="0.3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2" t="s">
        <v>693</v>
      </c>
      <c r="L8" s="433" t="str">
        <f>Ф14!K10</f>
        <v>4</v>
      </c>
      <c r="M8" s="434"/>
      <c r="N8" s="437" t="s">
        <v>725</v>
      </c>
      <c r="O8" s="437"/>
      <c r="P8" s="433" t="str">
        <f>Ф14!O10</f>
        <v>2023</v>
      </c>
      <c r="Q8" s="434"/>
      <c r="R8" s="281" t="s">
        <v>695</v>
      </c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120"/>
      <c r="BV8" s="120"/>
      <c r="BW8" s="120"/>
      <c r="BX8" s="120"/>
      <c r="BY8" s="120"/>
      <c r="BZ8" s="120"/>
      <c r="CA8" s="120"/>
      <c r="CB8" s="120"/>
      <c r="CC8" s="120"/>
      <c r="CD8" s="120"/>
    </row>
    <row r="9" spans="1:82" ht="11.25" customHeight="1" x14ac:dyDescent="0.3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</row>
    <row r="10" spans="1:82" s="117" customFormat="1" ht="12.75" customHeight="1" x14ac:dyDescent="0.3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2" t="s">
        <v>696</v>
      </c>
      <c r="L10" s="438" t="str">
        <f>Ф14!K12</f>
        <v>Акционерное общество "Спасскэлектросеть"</v>
      </c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</row>
    <row r="11" spans="1:82" s="121" customFormat="1" ht="18" customHeight="1" x14ac:dyDescent="0.3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440" t="s">
        <v>4</v>
      </c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283"/>
      <c r="AB11" s="281"/>
      <c r="AC11" s="281"/>
      <c r="AD11" s="281"/>
      <c r="AE11" s="281"/>
      <c r="AF11" s="281"/>
      <c r="AG11" s="281"/>
      <c r="AH11" s="281"/>
      <c r="AI11" s="281"/>
      <c r="AJ11" s="283"/>
      <c r="AK11" s="283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</row>
    <row r="12" spans="1:82" ht="11.25" customHeight="1" x14ac:dyDescent="0.3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</row>
    <row r="13" spans="1:82" s="117" customFormat="1" ht="18.75" x14ac:dyDescent="0.3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2" t="s">
        <v>697</v>
      </c>
      <c r="P13" s="433" t="str">
        <f>Ф14!O15</f>
        <v>2024</v>
      </c>
      <c r="Q13" s="434"/>
      <c r="R13" s="281" t="s">
        <v>5</v>
      </c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</row>
    <row r="14" spans="1:82" ht="11.25" customHeight="1" x14ac:dyDescent="0.3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</row>
    <row r="15" spans="1:82" s="117" customFormat="1" ht="18.75" x14ac:dyDescent="0.3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2" t="s">
        <v>698</v>
      </c>
      <c r="O15" s="435" t="str">
        <f>Ф14!M17</f>
        <v xml:space="preserve">Приказами Министерства энергетики и газоснабжения приморского края № 45-ПР-82 от 19.06.2019 года, № 45-Пр 78 от 02.06.2020 года,№45-Пр 111 от 13.07.2021 года, № 45-Пр 137 от 17.08.2022 года, №45-Пр 191 от 11.08.2023 года </v>
      </c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</row>
    <row r="16" spans="1:82" s="117" customFormat="1" ht="18.75" x14ac:dyDescent="0.3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2"/>
      <c r="O16" s="436" t="s">
        <v>1168</v>
      </c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311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311"/>
      <c r="BW16" s="311"/>
      <c r="BX16" s="311"/>
      <c r="BY16" s="311"/>
      <c r="BZ16" s="311"/>
      <c r="CA16" s="311"/>
      <c r="CB16" s="311"/>
      <c r="CC16" s="311"/>
      <c r="CD16" s="284"/>
    </row>
    <row r="17" spans="1:82" s="121" customFormat="1" ht="21.75" customHeight="1" x14ac:dyDescent="0.3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5" t="s">
        <v>6</v>
      </c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3"/>
      <c r="AD17" s="283"/>
      <c r="AE17" s="283"/>
      <c r="AF17" s="283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</row>
    <row r="18" spans="1:82" s="133" customFormat="1" ht="9" customHeight="1" x14ac:dyDescent="0.3">
      <c r="A18" s="281"/>
      <c r="B18" s="281"/>
      <c r="C18" s="281"/>
      <c r="D18" s="281"/>
      <c r="E18" s="281"/>
      <c r="F18" s="281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</row>
    <row r="19" spans="1:82" s="121" customFormat="1" ht="15" customHeight="1" x14ac:dyDescent="0.2">
      <c r="A19" s="362" t="s">
        <v>699</v>
      </c>
      <c r="B19" s="362" t="s">
        <v>700</v>
      </c>
      <c r="C19" s="362" t="s">
        <v>701</v>
      </c>
      <c r="D19" s="362" t="s">
        <v>802</v>
      </c>
      <c r="E19" s="366" t="s">
        <v>864</v>
      </c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8"/>
      <c r="BW19" s="376" t="s">
        <v>803</v>
      </c>
      <c r="BX19" s="377"/>
      <c r="BY19" s="377"/>
      <c r="BZ19" s="377"/>
      <c r="CA19" s="377"/>
      <c r="CB19" s="377"/>
      <c r="CC19" s="378"/>
      <c r="CD19" s="362" t="s">
        <v>705</v>
      </c>
    </row>
    <row r="20" spans="1:82" s="121" customFormat="1" ht="15" customHeight="1" x14ac:dyDescent="0.2">
      <c r="A20" s="363"/>
      <c r="B20" s="363"/>
      <c r="C20" s="363"/>
      <c r="D20" s="363"/>
      <c r="E20" s="386" t="s">
        <v>0</v>
      </c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87"/>
      <c r="AN20" s="386" t="s">
        <v>1</v>
      </c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87"/>
      <c r="BW20" s="430"/>
      <c r="BX20" s="431"/>
      <c r="BY20" s="431"/>
      <c r="BZ20" s="431"/>
      <c r="CA20" s="431"/>
      <c r="CB20" s="431"/>
      <c r="CC20" s="432"/>
      <c r="CD20" s="363"/>
    </row>
    <row r="21" spans="1:82" s="121" customFormat="1" ht="15" customHeight="1" x14ac:dyDescent="0.2">
      <c r="A21" s="363"/>
      <c r="B21" s="363"/>
      <c r="C21" s="363"/>
      <c r="D21" s="363"/>
      <c r="E21" s="386" t="s">
        <v>706</v>
      </c>
      <c r="F21" s="390"/>
      <c r="G21" s="390"/>
      <c r="H21" s="390"/>
      <c r="I21" s="390"/>
      <c r="J21" s="390"/>
      <c r="K21" s="387"/>
      <c r="L21" s="386" t="s">
        <v>707</v>
      </c>
      <c r="M21" s="390"/>
      <c r="N21" s="390"/>
      <c r="O21" s="390"/>
      <c r="P21" s="390"/>
      <c r="Q21" s="390"/>
      <c r="R21" s="387"/>
      <c r="S21" s="386" t="s">
        <v>708</v>
      </c>
      <c r="T21" s="390"/>
      <c r="U21" s="390"/>
      <c r="V21" s="390"/>
      <c r="W21" s="390"/>
      <c r="X21" s="390"/>
      <c r="Y21" s="387"/>
      <c r="Z21" s="386" t="s">
        <v>709</v>
      </c>
      <c r="AA21" s="390"/>
      <c r="AB21" s="390"/>
      <c r="AC21" s="390"/>
      <c r="AD21" s="390"/>
      <c r="AE21" s="390"/>
      <c r="AF21" s="387"/>
      <c r="AG21" s="386" t="s">
        <v>710</v>
      </c>
      <c r="AH21" s="390"/>
      <c r="AI21" s="390"/>
      <c r="AJ21" s="390"/>
      <c r="AK21" s="390"/>
      <c r="AL21" s="390"/>
      <c r="AM21" s="387"/>
      <c r="AN21" s="386" t="s">
        <v>706</v>
      </c>
      <c r="AO21" s="390"/>
      <c r="AP21" s="390"/>
      <c r="AQ21" s="390"/>
      <c r="AR21" s="390"/>
      <c r="AS21" s="390"/>
      <c r="AT21" s="387"/>
      <c r="AU21" s="386" t="s">
        <v>707</v>
      </c>
      <c r="AV21" s="390"/>
      <c r="AW21" s="390"/>
      <c r="AX21" s="390"/>
      <c r="AY21" s="390"/>
      <c r="AZ21" s="390"/>
      <c r="BA21" s="387"/>
      <c r="BB21" s="386" t="s">
        <v>708</v>
      </c>
      <c r="BC21" s="390"/>
      <c r="BD21" s="390"/>
      <c r="BE21" s="390"/>
      <c r="BF21" s="390"/>
      <c r="BG21" s="390"/>
      <c r="BH21" s="387"/>
      <c r="BI21" s="386" t="s">
        <v>709</v>
      </c>
      <c r="BJ21" s="390"/>
      <c r="BK21" s="390"/>
      <c r="BL21" s="390"/>
      <c r="BM21" s="390"/>
      <c r="BN21" s="390"/>
      <c r="BO21" s="387"/>
      <c r="BP21" s="386" t="s">
        <v>710</v>
      </c>
      <c r="BQ21" s="390"/>
      <c r="BR21" s="390"/>
      <c r="BS21" s="390"/>
      <c r="BT21" s="390"/>
      <c r="BU21" s="390"/>
      <c r="BV21" s="387"/>
      <c r="BW21" s="379"/>
      <c r="BX21" s="380"/>
      <c r="BY21" s="380"/>
      <c r="BZ21" s="380"/>
      <c r="CA21" s="380"/>
      <c r="CB21" s="380"/>
      <c r="CC21" s="381"/>
      <c r="CD21" s="363"/>
    </row>
    <row r="22" spans="1:82" s="121" customFormat="1" ht="101.25" customHeight="1" x14ac:dyDescent="0.2">
      <c r="A22" s="363"/>
      <c r="B22" s="363"/>
      <c r="C22" s="363"/>
      <c r="D22" s="363"/>
      <c r="E22" s="135" t="s">
        <v>739</v>
      </c>
      <c r="F22" s="135" t="s">
        <v>740</v>
      </c>
      <c r="G22" s="135" t="s">
        <v>804</v>
      </c>
      <c r="H22" s="135" t="s">
        <v>805</v>
      </c>
      <c r="I22" s="135" t="s">
        <v>806</v>
      </c>
      <c r="J22" s="135" t="s">
        <v>346</v>
      </c>
      <c r="K22" s="135" t="str">
        <f>Ф14!I23</f>
        <v>Другое</v>
      </c>
      <c r="L22" s="135" t="s">
        <v>739</v>
      </c>
      <c r="M22" s="135" t="s">
        <v>740</v>
      </c>
      <c r="N22" s="135" t="s">
        <v>804</v>
      </c>
      <c r="O22" s="135" t="s">
        <v>805</v>
      </c>
      <c r="P22" s="135" t="s">
        <v>806</v>
      </c>
      <c r="Q22" s="135" t="s">
        <v>346</v>
      </c>
      <c r="R22" s="135" t="str">
        <f>K22</f>
        <v>Другое</v>
      </c>
      <c r="S22" s="135" t="s">
        <v>739</v>
      </c>
      <c r="T22" s="135" t="s">
        <v>740</v>
      </c>
      <c r="U22" s="135" t="s">
        <v>804</v>
      </c>
      <c r="V22" s="135" t="s">
        <v>805</v>
      </c>
      <c r="W22" s="135" t="s">
        <v>806</v>
      </c>
      <c r="X22" s="135" t="s">
        <v>346</v>
      </c>
      <c r="Y22" s="135" t="str">
        <f>R22</f>
        <v>Другое</v>
      </c>
      <c r="Z22" s="135" t="s">
        <v>739</v>
      </c>
      <c r="AA22" s="135" t="s">
        <v>740</v>
      </c>
      <c r="AB22" s="135" t="s">
        <v>804</v>
      </c>
      <c r="AC22" s="135" t="s">
        <v>805</v>
      </c>
      <c r="AD22" s="135" t="s">
        <v>806</v>
      </c>
      <c r="AE22" s="135" t="s">
        <v>346</v>
      </c>
      <c r="AF22" s="135" t="str">
        <f>Y22</f>
        <v>Другое</v>
      </c>
      <c r="AG22" s="135" t="s">
        <v>739</v>
      </c>
      <c r="AH22" s="135" t="s">
        <v>740</v>
      </c>
      <c r="AI22" s="135" t="s">
        <v>804</v>
      </c>
      <c r="AJ22" s="135" t="s">
        <v>805</v>
      </c>
      <c r="AK22" s="135" t="s">
        <v>806</v>
      </c>
      <c r="AL22" s="135" t="s">
        <v>346</v>
      </c>
      <c r="AM22" s="135" t="str">
        <f>AF22</f>
        <v>Другое</v>
      </c>
      <c r="AN22" s="135" t="s">
        <v>739</v>
      </c>
      <c r="AO22" s="135" t="s">
        <v>740</v>
      </c>
      <c r="AP22" s="135" t="s">
        <v>804</v>
      </c>
      <c r="AQ22" s="135" t="s">
        <v>805</v>
      </c>
      <c r="AR22" s="135" t="s">
        <v>806</v>
      </c>
      <c r="AS22" s="135" t="s">
        <v>346</v>
      </c>
      <c r="AT22" s="135" t="str">
        <f>AM22</f>
        <v>Другое</v>
      </c>
      <c r="AU22" s="135" t="s">
        <v>739</v>
      </c>
      <c r="AV22" s="135" t="s">
        <v>740</v>
      </c>
      <c r="AW22" s="135" t="s">
        <v>804</v>
      </c>
      <c r="AX22" s="135" t="s">
        <v>805</v>
      </c>
      <c r="AY22" s="135" t="s">
        <v>806</v>
      </c>
      <c r="AZ22" s="135" t="s">
        <v>346</v>
      </c>
      <c r="BA22" s="135" t="str">
        <f>AT22</f>
        <v>Другое</v>
      </c>
      <c r="BB22" s="135" t="s">
        <v>739</v>
      </c>
      <c r="BC22" s="135" t="s">
        <v>740</v>
      </c>
      <c r="BD22" s="135" t="s">
        <v>804</v>
      </c>
      <c r="BE22" s="135" t="s">
        <v>805</v>
      </c>
      <c r="BF22" s="135" t="s">
        <v>806</v>
      </c>
      <c r="BG22" s="135" t="s">
        <v>346</v>
      </c>
      <c r="BH22" s="135" t="str">
        <f>BA22</f>
        <v>Другое</v>
      </c>
      <c r="BI22" s="135" t="s">
        <v>739</v>
      </c>
      <c r="BJ22" s="135" t="s">
        <v>740</v>
      </c>
      <c r="BK22" s="135" t="s">
        <v>804</v>
      </c>
      <c r="BL22" s="135" t="s">
        <v>805</v>
      </c>
      <c r="BM22" s="135" t="s">
        <v>806</v>
      </c>
      <c r="BN22" s="135" t="s">
        <v>346</v>
      </c>
      <c r="BO22" s="135" t="str">
        <f>BH22</f>
        <v>Другое</v>
      </c>
      <c r="BP22" s="135" t="s">
        <v>739</v>
      </c>
      <c r="BQ22" s="135" t="s">
        <v>740</v>
      </c>
      <c r="BR22" s="135" t="s">
        <v>804</v>
      </c>
      <c r="BS22" s="135" t="s">
        <v>805</v>
      </c>
      <c r="BT22" s="135" t="s">
        <v>806</v>
      </c>
      <c r="BU22" s="135" t="s">
        <v>346</v>
      </c>
      <c r="BV22" s="135" t="str">
        <f>BO22</f>
        <v>Другое</v>
      </c>
      <c r="BW22" s="135" t="s">
        <v>739</v>
      </c>
      <c r="BX22" s="135" t="s">
        <v>740</v>
      </c>
      <c r="BY22" s="135" t="s">
        <v>804</v>
      </c>
      <c r="BZ22" s="135" t="s">
        <v>805</v>
      </c>
      <c r="CA22" s="135" t="s">
        <v>806</v>
      </c>
      <c r="CB22" s="135" t="s">
        <v>346</v>
      </c>
      <c r="CC22" s="135" t="str">
        <f>BV22</f>
        <v>Другое</v>
      </c>
      <c r="CD22" s="363"/>
    </row>
    <row r="23" spans="1:82" s="121" customFormat="1" ht="11.25" x14ac:dyDescent="0.2">
      <c r="A23" s="177">
        <v>1</v>
      </c>
      <c r="B23" s="177">
        <v>2</v>
      </c>
      <c r="C23" s="177">
        <v>3</v>
      </c>
      <c r="D23" s="177">
        <v>4</v>
      </c>
      <c r="E23" s="177" t="s">
        <v>159</v>
      </c>
      <c r="F23" s="177" t="s">
        <v>164</v>
      </c>
      <c r="G23" s="177" t="s">
        <v>165</v>
      </c>
      <c r="H23" s="177" t="s">
        <v>166</v>
      </c>
      <c r="I23" s="177" t="s">
        <v>167</v>
      </c>
      <c r="J23" s="177" t="s">
        <v>168</v>
      </c>
      <c r="K23" s="177" t="s">
        <v>169</v>
      </c>
      <c r="L23" s="177" t="s">
        <v>161</v>
      </c>
      <c r="M23" s="177" t="s">
        <v>162</v>
      </c>
      <c r="N23" s="177" t="s">
        <v>163</v>
      </c>
      <c r="O23" s="177" t="s">
        <v>743</v>
      </c>
      <c r="P23" s="177" t="s">
        <v>744</v>
      </c>
      <c r="Q23" s="177" t="s">
        <v>745</v>
      </c>
      <c r="R23" s="177" t="s">
        <v>746</v>
      </c>
      <c r="S23" s="177" t="s">
        <v>747</v>
      </c>
      <c r="T23" s="177" t="s">
        <v>748</v>
      </c>
      <c r="U23" s="177" t="s">
        <v>749</v>
      </c>
      <c r="V23" s="177" t="s">
        <v>750</v>
      </c>
      <c r="W23" s="177" t="s">
        <v>751</v>
      </c>
      <c r="X23" s="177" t="s">
        <v>752</v>
      </c>
      <c r="Y23" s="177" t="s">
        <v>753</v>
      </c>
      <c r="Z23" s="177" t="s">
        <v>754</v>
      </c>
      <c r="AA23" s="177" t="s">
        <v>755</v>
      </c>
      <c r="AB23" s="177" t="s">
        <v>756</v>
      </c>
      <c r="AC23" s="177" t="s">
        <v>757</v>
      </c>
      <c r="AD23" s="177" t="s">
        <v>758</v>
      </c>
      <c r="AE23" s="177" t="s">
        <v>759</v>
      </c>
      <c r="AF23" s="177" t="s">
        <v>760</v>
      </c>
      <c r="AG23" s="177" t="s">
        <v>761</v>
      </c>
      <c r="AH23" s="177" t="s">
        <v>762</v>
      </c>
      <c r="AI23" s="177" t="s">
        <v>763</v>
      </c>
      <c r="AJ23" s="177" t="s">
        <v>764</v>
      </c>
      <c r="AK23" s="177" t="s">
        <v>765</v>
      </c>
      <c r="AL23" s="177" t="s">
        <v>766</v>
      </c>
      <c r="AM23" s="177" t="s">
        <v>767</v>
      </c>
      <c r="AN23" s="177" t="s">
        <v>176</v>
      </c>
      <c r="AO23" s="177" t="s">
        <v>180</v>
      </c>
      <c r="AP23" s="177" t="s">
        <v>182</v>
      </c>
      <c r="AQ23" s="177" t="s">
        <v>184</v>
      </c>
      <c r="AR23" s="177" t="s">
        <v>186</v>
      </c>
      <c r="AS23" s="177" t="s">
        <v>188</v>
      </c>
      <c r="AT23" s="177" t="s">
        <v>190</v>
      </c>
      <c r="AU23" s="177" t="s">
        <v>177</v>
      </c>
      <c r="AV23" s="177" t="s">
        <v>178</v>
      </c>
      <c r="AW23" s="177" t="s">
        <v>179</v>
      </c>
      <c r="AX23" s="177" t="s">
        <v>768</v>
      </c>
      <c r="AY23" s="177" t="s">
        <v>769</v>
      </c>
      <c r="AZ23" s="177" t="s">
        <v>770</v>
      </c>
      <c r="BA23" s="177" t="s">
        <v>771</v>
      </c>
      <c r="BB23" s="177" t="s">
        <v>772</v>
      </c>
      <c r="BC23" s="177" t="s">
        <v>773</v>
      </c>
      <c r="BD23" s="177" t="s">
        <v>774</v>
      </c>
      <c r="BE23" s="177" t="s">
        <v>775</v>
      </c>
      <c r="BF23" s="177" t="s">
        <v>776</v>
      </c>
      <c r="BG23" s="177" t="s">
        <v>777</v>
      </c>
      <c r="BH23" s="177" t="s">
        <v>778</v>
      </c>
      <c r="BI23" s="177" t="s">
        <v>779</v>
      </c>
      <c r="BJ23" s="177" t="s">
        <v>780</v>
      </c>
      <c r="BK23" s="177" t="s">
        <v>781</v>
      </c>
      <c r="BL23" s="177" t="s">
        <v>782</v>
      </c>
      <c r="BM23" s="177" t="s">
        <v>783</v>
      </c>
      <c r="BN23" s="177" t="s">
        <v>784</v>
      </c>
      <c r="BO23" s="177" t="s">
        <v>785</v>
      </c>
      <c r="BP23" s="177" t="s">
        <v>786</v>
      </c>
      <c r="BQ23" s="177" t="s">
        <v>787</v>
      </c>
      <c r="BR23" s="177" t="s">
        <v>788</v>
      </c>
      <c r="BS23" s="177" t="s">
        <v>789</v>
      </c>
      <c r="BT23" s="177" t="s">
        <v>790</v>
      </c>
      <c r="BU23" s="177" t="s">
        <v>791</v>
      </c>
      <c r="BV23" s="177" t="s">
        <v>792</v>
      </c>
      <c r="BW23" s="177" t="s">
        <v>199</v>
      </c>
      <c r="BX23" s="177" t="s">
        <v>203</v>
      </c>
      <c r="BY23" s="177" t="s">
        <v>204</v>
      </c>
      <c r="BZ23" s="177" t="s">
        <v>205</v>
      </c>
      <c r="CA23" s="177" t="s">
        <v>206</v>
      </c>
      <c r="CB23" s="177" t="s">
        <v>207</v>
      </c>
      <c r="CC23" s="177" t="s">
        <v>208</v>
      </c>
      <c r="CD23" s="177">
        <v>8</v>
      </c>
    </row>
    <row r="24" spans="1:82" s="121" customFormat="1" ht="31.5" customHeight="1" x14ac:dyDescent="0.2">
      <c r="A24" s="136" t="s">
        <v>837</v>
      </c>
      <c r="B24" s="137" t="s">
        <v>712</v>
      </c>
      <c r="C24" s="124" t="s">
        <v>844</v>
      </c>
      <c r="D24" s="124" t="str">
        <f>D25</f>
        <v>нд</v>
      </c>
      <c r="E24" s="150">
        <f t="shared" ref="E24:E35" si="0">L24+S24+Z24+AG24</f>
        <v>0</v>
      </c>
      <c r="F24" s="150">
        <f t="shared" ref="F24:F35" si="1">M24+T24+AA24+AH24</f>
        <v>0</v>
      </c>
      <c r="G24" s="150">
        <f t="shared" ref="G24:G35" si="2">N24+U24+AB24+AI24</f>
        <v>0</v>
      </c>
      <c r="H24" s="150">
        <f t="shared" ref="H24:H35" si="3">O24+V24+AC24+AJ24</f>
        <v>0</v>
      </c>
      <c r="I24" s="150">
        <f t="shared" ref="I24:I35" si="4">P24+W24+AD24+AK24</f>
        <v>0</v>
      </c>
      <c r="J24" s="150">
        <f t="shared" ref="J24:J35" si="5">Q24+X24+AE24+AL24</f>
        <v>0</v>
      </c>
      <c r="K24" s="150">
        <f t="shared" ref="K24:K35" si="6">R24+Y24+AF24+AM24</f>
        <v>2</v>
      </c>
      <c r="L24" s="150">
        <f t="shared" ref="L24:AM24" si="7">L25+L35</f>
        <v>0</v>
      </c>
      <c r="M24" s="150">
        <f t="shared" si="7"/>
        <v>0</v>
      </c>
      <c r="N24" s="150">
        <f t="shared" si="7"/>
        <v>0</v>
      </c>
      <c r="O24" s="150">
        <f t="shared" si="7"/>
        <v>0</v>
      </c>
      <c r="P24" s="150">
        <f t="shared" si="7"/>
        <v>0</v>
      </c>
      <c r="Q24" s="150">
        <f t="shared" si="7"/>
        <v>0</v>
      </c>
      <c r="R24" s="150">
        <f t="shared" si="7"/>
        <v>0</v>
      </c>
      <c r="S24" s="150">
        <f t="shared" si="7"/>
        <v>0</v>
      </c>
      <c r="T24" s="150">
        <f t="shared" si="7"/>
        <v>0</v>
      </c>
      <c r="U24" s="150">
        <f t="shared" si="7"/>
        <v>0</v>
      </c>
      <c r="V24" s="150">
        <f t="shared" si="7"/>
        <v>0</v>
      </c>
      <c r="W24" s="150">
        <f t="shared" si="7"/>
        <v>0</v>
      </c>
      <c r="X24" s="150">
        <f t="shared" si="7"/>
        <v>0</v>
      </c>
      <c r="Y24" s="150">
        <f t="shared" si="7"/>
        <v>0</v>
      </c>
      <c r="Z24" s="150">
        <f t="shared" si="7"/>
        <v>0</v>
      </c>
      <c r="AA24" s="150">
        <f t="shared" si="7"/>
        <v>0</v>
      </c>
      <c r="AB24" s="150">
        <f t="shared" si="7"/>
        <v>0</v>
      </c>
      <c r="AC24" s="150">
        <f t="shared" si="7"/>
        <v>0</v>
      </c>
      <c r="AD24" s="150">
        <f t="shared" si="7"/>
        <v>0</v>
      </c>
      <c r="AE24" s="150">
        <f t="shared" si="7"/>
        <v>0</v>
      </c>
      <c r="AF24" s="150">
        <f t="shared" si="7"/>
        <v>0</v>
      </c>
      <c r="AG24" s="150">
        <f t="shared" si="7"/>
        <v>0</v>
      </c>
      <c r="AH24" s="150">
        <f t="shared" si="7"/>
        <v>0</v>
      </c>
      <c r="AI24" s="150">
        <f t="shared" si="7"/>
        <v>0</v>
      </c>
      <c r="AJ24" s="150">
        <f t="shared" si="7"/>
        <v>0</v>
      </c>
      <c r="AK24" s="150">
        <f t="shared" si="7"/>
        <v>0</v>
      </c>
      <c r="AL24" s="150">
        <f t="shared" si="7"/>
        <v>0</v>
      </c>
      <c r="AM24" s="150">
        <f t="shared" si="7"/>
        <v>2</v>
      </c>
      <c r="AN24" s="150">
        <f t="shared" ref="AN24" si="8">AN25+AN35</f>
        <v>0</v>
      </c>
      <c r="AO24" s="150">
        <f t="shared" ref="AO24" si="9">AO25+AO35</f>
        <v>0</v>
      </c>
      <c r="AP24" s="150">
        <f t="shared" ref="AP24" si="10">AP25+AP35</f>
        <v>0</v>
      </c>
      <c r="AQ24" s="150">
        <f t="shared" ref="AQ24" si="11">AQ25+AQ35</f>
        <v>0</v>
      </c>
      <c r="AR24" s="150">
        <f t="shared" ref="AR24" si="12">AR25+AR35</f>
        <v>0</v>
      </c>
      <c r="AS24" s="150">
        <f t="shared" ref="AS24" si="13">AS25+AS35</f>
        <v>0</v>
      </c>
      <c r="AT24" s="150">
        <f t="shared" ref="AT24" si="14">AT25+AT35</f>
        <v>2</v>
      </c>
      <c r="AU24" s="150">
        <f t="shared" ref="AU24" si="15">AU25+AU35</f>
        <v>0</v>
      </c>
      <c r="AV24" s="150">
        <f t="shared" ref="AV24" si="16">AV25+AV35</f>
        <v>0</v>
      </c>
      <c r="AW24" s="150">
        <f t="shared" ref="AW24" si="17">AW25+AW35</f>
        <v>0</v>
      </c>
      <c r="AX24" s="150">
        <f t="shared" ref="AX24" si="18">AX25+AX35</f>
        <v>0</v>
      </c>
      <c r="AY24" s="150">
        <f t="shared" ref="AY24" si="19">AY25+AY35</f>
        <v>0</v>
      </c>
      <c r="AZ24" s="150">
        <f t="shared" ref="AZ24" si="20">AZ25+AZ35</f>
        <v>0</v>
      </c>
      <c r="BA24" s="150">
        <f t="shared" ref="BA24" si="21">BA25+BA35</f>
        <v>0</v>
      </c>
      <c r="BB24" s="150">
        <f t="shared" ref="BB24" si="22">BB25+BB35</f>
        <v>0</v>
      </c>
      <c r="BC24" s="150">
        <f t="shared" ref="BC24" si="23">BC25+BC35</f>
        <v>0</v>
      </c>
      <c r="BD24" s="150">
        <f t="shared" ref="BD24" si="24">BD25+BD35</f>
        <v>0</v>
      </c>
      <c r="BE24" s="150">
        <f t="shared" ref="BE24" si="25">BE25+BE35</f>
        <v>0</v>
      </c>
      <c r="BF24" s="150">
        <f t="shared" ref="BF24" si="26">BF25+BF35</f>
        <v>0</v>
      </c>
      <c r="BG24" s="150">
        <f t="shared" ref="BG24" si="27">BG25+BG35</f>
        <v>0</v>
      </c>
      <c r="BH24" s="150">
        <f t="shared" ref="BH24" si="28">BH25+BH35</f>
        <v>0</v>
      </c>
      <c r="BI24" s="150">
        <f t="shared" ref="BI24" si="29">BI25+BI35</f>
        <v>0</v>
      </c>
      <c r="BJ24" s="150">
        <f t="shared" ref="BJ24" si="30">BJ25+BJ35</f>
        <v>0</v>
      </c>
      <c r="BK24" s="150">
        <f t="shared" ref="BK24" si="31">BK25+BK35</f>
        <v>0</v>
      </c>
      <c r="BL24" s="150">
        <f t="shared" ref="BL24" si="32">BL25+BL35</f>
        <v>0</v>
      </c>
      <c r="BM24" s="150">
        <f t="shared" ref="BM24" si="33">BM25+BM35</f>
        <v>0</v>
      </c>
      <c r="BN24" s="150">
        <f t="shared" ref="BN24" si="34">BN25+BN35</f>
        <v>0</v>
      </c>
      <c r="BO24" s="150">
        <f t="shared" ref="BO24" si="35">BO25+BO35</f>
        <v>0</v>
      </c>
      <c r="BP24" s="150">
        <f t="shared" ref="BP24" si="36">BP25+BP35</f>
        <v>0</v>
      </c>
      <c r="BQ24" s="150">
        <f t="shared" ref="BQ24" si="37">BQ25+BQ35</f>
        <v>0</v>
      </c>
      <c r="BR24" s="150">
        <f t="shared" ref="BR24" si="38">BR25+BR35</f>
        <v>0</v>
      </c>
      <c r="BS24" s="150">
        <f t="shared" ref="BS24" si="39">BS25+BS35</f>
        <v>0</v>
      </c>
      <c r="BT24" s="150">
        <f t="shared" ref="BT24" si="40">BT25+BT35</f>
        <v>0</v>
      </c>
      <c r="BU24" s="150">
        <f t="shared" ref="BU24" si="41">BU25+BU35</f>
        <v>0</v>
      </c>
      <c r="BV24" s="150">
        <f t="shared" ref="BV24" si="42">BV25+BV35</f>
        <v>2</v>
      </c>
      <c r="BW24" s="150">
        <f t="shared" ref="BW24" si="43">BW25+BW35</f>
        <v>0</v>
      </c>
      <c r="BX24" s="150">
        <f t="shared" ref="BX24" si="44">BX25+BX35</f>
        <v>0</v>
      </c>
      <c r="BY24" s="150">
        <f t="shared" ref="BY24" si="45">BY25+BY35</f>
        <v>0</v>
      </c>
      <c r="BZ24" s="150">
        <f t="shared" ref="BZ24" si="46">BZ25+BZ35</f>
        <v>0</v>
      </c>
      <c r="CA24" s="150">
        <f t="shared" ref="CA24" si="47">CA25+CA35</f>
        <v>0</v>
      </c>
      <c r="CB24" s="150">
        <f t="shared" ref="CB24" si="48">CB25+CB35</f>
        <v>0</v>
      </c>
      <c r="CC24" s="150">
        <f t="shared" ref="CC24" si="49">CC25+CC35</f>
        <v>0</v>
      </c>
      <c r="CD24" s="123" t="str">
        <f t="shared" ref="CD24" si="50">CD30</f>
        <v>нд</v>
      </c>
    </row>
    <row r="25" spans="1:82" s="121" customFormat="1" ht="34.5" customHeight="1" x14ac:dyDescent="0.2">
      <c r="A25" s="136" t="s">
        <v>838</v>
      </c>
      <c r="B25" s="137" t="s">
        <v>839</v>
      </c>
      <c r="C25" s="124" t="s">
        <v>844</v>
      </c>
      <c r="D25" s="124" t="str">
        <f>D31</f>
        <v>нд</v>
      </c>
      <c r="E25" s="150">
        <f t="shared" si="0"/>
        <v>0</v>
      </c>
      <c r="F25" s="150">
        <f t="shared" si="1"/>
        <v>0</v>
      </c>
      <c r="G25" s="150">
        <f t="shared" si="2"/>
        <v>0</v>
      </c>
      <c r="H25" s="150">
        <f t="shared" si="3"/>
        <v>0</v>
      </c>
      <c r="I25" s="150">
        <f t="shared" si="4"/>
        <v>0</v>
      </c>
      <c r="J25" s="150">
        <f t="shared" si="5"/>
        <v>0</v>
      </c>
      <c r="K25" s="150">
        <f t="shared" si="6"/>
        <v>1</v>
      </c>
      <c r="L25" s="150">
        <f t="shared" ref="L25:AM25" si="51">L29</f>
        <v>0</v>
      </c>
      <c r="M25" s="150">
        <f t="shared" si="51"/>
        <v>0</v>
      </c>
      <c r="N25" s="150">
        <f t="shared" si="51"/>
        <v>0</v>
      </c>
      <c r="O25" s="150">
        <f t="shared" si="51"/>
        <v>0</v>
      </c>
      <c r="P25" s="150">
        <f t="shared" si="51"/>
        <v>0</v>
      </c>
      <c r="Q25" s="150">
        <f t="shared" si="51"/>
        <v>0</v>
      </c>
      <c r="R25" s="150">
        <f t="shared" si="51"/>
        <v>0</v>
      </c>
      <c r="S25" s="150">
        <f t="shared" si="51"/>
        <v>0</v>
      </c>
      <c r="T25" s="150">
        <f t="shared" si="51"/>
        <v>0</v>
      </c>
      <c r="U25" s="150">
        <f t="shared" si="51"/>
        <v>0</v>
      </c>
      <c r="V25" s="150">
        <f t="shared" si="51"/>
        <v>0</v>
      </c>
      <c r="W25" s="150">
        <f t="shared" si="51"/>
        <v>0</v>
      </c>
      <c r="X25" s="150">
        <f t="shared" si="51"/>
        <v>0</v>
      </c>
      <c r="Y25" s="150">
        <f t="shared" si="51"/>
        <v>0</v>
      </c>
      <c r="Z25" s="150">
        <f t="shared" si="51"/>
        <v>0</v>
      </c>
      <c r="AA25" s="150">
        <f t="shared" si="51"/>
        <v>0</v>
      </c>
      <c r="AB25" s="150">
        <f t="shared" si="51"/>
        <v>0</v>
      </c>
      <c r="AC25" s="150">
        <f t="shared" si="51"/>
        <v>0</v>
      </c>
      <c r="AD25" s="150">
        <f t="shared" si="51"/>
        <v>0</v>
      </c>
      <c r="AE25" s="150">
        <f t="shared" si="51"/>
        <v>0</v>
      </c>
      <c r="AF25" s="150">
        <f t="shared" si="51"/>
        <v>0</v>
      </c>
      <c r="AG25" s="150">
        <f t="shared" si="51"/>
        <v>0</v>
      </c>
      <c r="AH25" s="150">
        <f t="shared" si="51"/>
        <v>0</v>
      </c>
      <c r="AI25" s="150">
        <f t="shared" si="51"/>
        <v>0</v>
      </c>
      <c r="AJ25" s="150">
        <f t="shared" si="51"/>
        <v>0</v>
      </c>
      <c r="AK25" s="150">
        <f t="shared" si="51"/>
        <v>0</v>
      </c>
      <c r="AL25" s="150">
        <f t="shared" si="51"/>
        <v>0</v>
      </c>
      <c r="AM25" s="150">
        <f t="shared" si="51"/>
        <v>1</v>
      </c>
      <c r="AN25" s="150">
        <f>AU25+BB25+BI25+BP25</f>
        <v>0</v>
      </c>
      <c r="AO25" s="150">
        <f t="shared" ref="AO25:AO35" si="52">AV25+BC25+BJ25+BQ25</f>
        <v>0</v>
      </c>
      <c r="AP25" s="150">
        <f t="shared" ref="AP25:AP35" si="53">AW25+BD25+BK25+BR25</f>
        <v>0</v>
      </c>
      <c r="AQ25" s="150">
        <f t="shared" ref="AQ25:AQ35" si="54">AX25+BE25+BL25+BS25</f>
        <v>0</v>
      </c>
      <c r="AR25" s="150">
        <f t="shared" ref="AR25:AR35" si="55">AY25+BF25+BM25+BT25</f>
        <v>0</v>
      </c>
      <c r="AS25" s="150">
        <f t="shared" ref="AS25:AS35" si="56">AZ25+BG25+BN25+BU25</f>
        <v>0</v>
      </c>
      <c r="AT25" s="150">
        <f t="shared" ref="AT25:AT35" si="57">BA25+BH25+BO25+BV25</f>
        <v>1</v>
      </c>
      <c r="AU25" s="150">
        <f t="shared" ref="AU25:BP25" si="58">AU31</f>
        <v>0</v>
      </c>
      <c r="AV25" s="150">
        <f t="shared" si="58"/>
        <v>0</v>
      </c>
      <c r="AW25" s="150">
        <f t="shared" si="58"/>
        <v>0</v>
      </c>
      <c r="AX25" s="150">
        <f t="shared" si="58"/>
        <v>0</v>
      </c>
      <c r="AY25" s="150">
        <f t="shared" si="58"/>
        <v>0</v>
      </c>
      <c r="AZ25" s="150">
        <f t="shared" si="58"/>
        <v>0</v>
      </c>
      <c r="BA25" s="150">
        <f t="shared" si="58"/>
        <v>0</v>
      </c>
      <c r="BB25" s="150">
        <f t="shared" si="58"/>
        <v>0</v>
      </c>
      <c r="BC25" s="150">
        <f t="shared" si="58"/>
        <v>0</v>
      </c>
      <c r="BD25" s="150">
        <f t="shared" si="58"/>
        <v>0</v>
      </c>
      <c r="BE25" s="150">
        <f t="shared" si="58"/>
        <v>0</v>
      </c>
      <c r="BF25" s="150">
        <f t="shared" si="58"/>
        <v>0</v>
      </c>
      <c r="BG25" s="150">
        <f t="shared" si="58"/>
        <v>0</v>
      </c>
      <c r="BH25" s="150">
        <f t="shared" si="58"/>
        <v>0</v>
      </c>
      <c r="BI25" s="150">
        <f t="shared" si="58"/>
        <v>0</v>
      </c>
      <c r="BJ25" s="150">
        <f t="shared" si="58"/>
        <v>0</v>
      </c>
      <c r="BK25" s="150">
        <f t="shared" si="58"/>
        <v>0</v>
      </c>
      <c r="BL25" s="150">
        <f t="shared" si="58"/>
        <v>0</v>
      </c>
      <c r="BM25" s="150">
        <f t="shared" si="58"/>
        <v>0</v>
      </c>
      <c r="BN25" s="150">
        <f t="shared" si="58"/>
        <v>0</v>
      </c>
      <c r="BO25" s="150">
        <f t="shared" si="58"/>
        <v>0</v>
      </c>
      <c r="BP25" s="150">
        <f t="shared" si="58"/>
        <v>0</v>
      </c>
      <c r="BQ25" s="150">
        <f t="shared" ref="BQ25:CD25" si="59">BQ31</f>
        <v>0</v>
      </c>
      <c r="BR25" s="150">
        <f t="shared" si="59"/>
        <v>0</v>
      </c>
      <c r="BS25" s="150">
        <f t="shared" si="59"/>
        <v>0</v>
      </c>
      <c r="BT25" s="150">
        <f t="shared" si="59"/>
        <v>0</v>
      </c>
      <c r="BU25" s="150">
        <f t="shared" si="59"/>
        <v>0</v>
      </c>
      <c r="BV25" s="150">
        <f t="shared" si="59"/>
        <v>1</v>
      </c>
      <c r="BW25" s="150">
        <f t="shared" si="59"/>
        <v>0</v>
      </c>
      <c r="BX25" s="150">
        <f t="shared" si="59"/>
        <v>0</v>
      </c>
      <c r="BY25" s="150">
        <f t="shared" si="59"/>
        <v>0</v>
      </c>
      <c r="BZ25" s="150">
        <f t="shared" si="59"/>
        <v>0</v>
      </c>
      <c r="CA25" s="150">
        <f t="shared" si="59"/>
        <v>0</v>
      </c>
      <c r="CB25" s="150">
        <f t="shared" si="59"/>
        <v>0</v>
      </c>
      <c r="CC25" s="150">
        <f t="shared" si="59"/>
        <v>0</v>
      </c>
      <c r="CD25" s="123" t="str">
        <f t="shared" si="59"/>
        <v>нд</v>
      </c>
    </row>
    <row r="26" spans="1:82" ht="24" customHeight="1" x14ac:dyDescent="0.25">
      <c r="A26" s="136" t="s">
        <v>840</v>
      </c>
      <c r="B26" s="137" t="s">
        <v>841</v>
      </c>
      <c r="C26" s="124" t="s">
        <v>844</v>
      </c>
      <c r="D26" s="124" t="s">
        <v>844</v>
      </c>
      <c r="E26" s="150" t="str">
        <f t="shared" ref="E26:G26" si="60">E32</f>
        <v>нд</v>
      </c>
      <c r="F26" s="150" t="str">
        <f t="shared" si="60"/>
        <v>нд</v>
      </c>
      <c r="G26" s="150" t="str">
        <f t="shared" si="60"/>
        <v>нд</v>
      </c>
      <c r="H26" s="150" t="str">
        <f t="shared" ref="H26:AL26" si="61">H32</f>
        <v>нд</v>
      </c>
      <c r="I26" s="150" t="str">
        <f t="shared" si="61"/>
        <v>нд</v>
      </c>
      <c r="J26" s="150" t="str">
        <f t="shared" si="61"/>
        <v>нд</v>
      </c>
      <c r="K26" s="150" t="str">
        <f t="shared" si="61"/>
        <v>нд</v>
      </c>
      <c r="L26" s="150" t="str">
        <f t="shared" si="61"/>
        <v>нд</v>
      </c>
      <c r="M26" s="150" t="str">
        <f t="shared" si="61"/>
        <v>нд</v>
      </c>
      <c r="N26" s="150" t="str">
        <f t="shared" si="61"/>
        <v>нд</v>
      </c>
      <c r="O26" s="150" t="str">
        <f t="shared" si="61"/>
        <v>нд</v>
      </c>
      <c r="P26" s="150" t="str">
        <f t="shared" si="61"/>
        <v>нд</v>
      </c>
      <c r="Q26" s="150" t="str">
        <f t="shared" si="61"/>
        <v>нд</v>
      </c>
      <c r="R26" s="150" t="str">
        <f t="shared" si="61"/>
        <v>нд</v>
      </c>
      <c r="S26" s="150" t="str">
        <f t="shared" si="61"/>
        <v>нд</v>
      </c>
      <c r="T26" s="150" t="str">
        <f t="shared" si="61"/>
        <v>нд</v>
      </c>
      <c r="U26" s="150" t="str">
        <f t="shared" si="61"/>
        <v>нд</v>
      </c>
      <c r="V26" s="150" t="str">
        <f t="shared" si="61"/>
        <v>нд</v>
      </c>
      <c r="W26" s="150" t="str">
        <f t="shared" si="61"/>
        <v>нд</v>
      </c>
      <c r="X26" s="150" t="str">
        <f t="shared" si="61"/>
        <v>нд</v>
      </c>
      <c r="Y26" s="150" t="str">
        <f t="shared" si="61"/>
        <v>нд</v>
      </c>
      <c r="Z26" s="150" t="str">
        <f t="shared" si="61"/>
        <v>нд</v>
      </c>
      <c r="AA26" s="150" t="str">
        <f t="shared" si="61"/>
        <v>нд</v>
      </c>
      <c r="AB26" s="150" t="str">
        <f t="shared" si="61"/>
        <v>нд</v>
      </c>
      <c r="AC26" s="150" t="str">
        <f t="shared" si="61"/>
        <v>нд</v>
      </c>
      <c r="AD26" s="150" t="str">
        <f t="shared" si="61"/>
        <v>нд</v>
      </c>
      <c r="AE26" s="150" t="str">
        <f t="shared" si="61"/>
        <v>нд</v>
      </c>
      <c r="AF26" s="150" t="str">
        <f t="shared" si="61"/>
        <v>нд</v>
      </c>
      <c r="AG26" s="150" t="str">
        <f t="shared" si="61"/>
        <v>нд</v>
      </c>
      <c r="AH26" s="150" t="str">
        <f t="shared" si="61"/>
        <v>нд</v>
      </c>
      <c r="AI26" s="150" t="str">
        <f t="shared" si="61"/>
        <v>нд</v>
      </c>
      <c r="AJ26" s="150" t="str">
        <f t="shared" si="61"/>
        <v>нд</v>
      </c>
      <c r="AK26" s="150" t="str">
        <f t="shared" si="61"/>
        <v>нд</v>
      </c>
      <c r="AL26" s="150" t="str">
        <f t="shared" si="61"/>
        <v>нд</v>
      </c>
      <c r="AM26" s="150" t="str">
        <f>AM32</f>
        <v>нд</v>
      </c>
      <c r="AN26" s="150" t="str">
        <f t="shared" ref="AN26:CC26" si="62">AN32</f>
        <v>нд</v>
      </c>
      <c r="AO26" s="150" t="str">
        <f t="shared" si="62"/>
        <v>нд</v>
      </c>
      <c r="AP26" s="150" t="str">
        <f t="shared" si="62"/>
        <v>нд</v>
      </c>
      <c r="AQ26" s="150" t="str">
        <f t="shared" si="62"/>
        <v>нд</v>
      </c>
      <c r="AR26" s="150" t="str">
        <f t="shared" si="62"/>
        <v>нд</v>
      </c>
      <c r="AS26" s="150" t="str">
        <f t="shared" si="62"/>
        <v>нд</v>
      </c>
      <c r="AT26" s="150" t="str">
        <f t="shared" si="62"/>
        <v>нд</v>
      </c>
      <c r="AU26" s="150" t="str">
        <f t="shared" si="62"/>
        <v>нд</v>
      </c>
      <c r="AV26" s="150" t="str">
        <f t="shared" si="62"/>
        <v>нд</v>
      </c>
      <c r="AW26" s="150" t="str">
        <f t="shared" si="62"/>
        <v>нд</v>
      </c>
      <c r="AX26" s="150" t="str">
        <f t="shared" si="62"/>
        <v>нд</v>
      </c>
      <c r="AY26" s="150" t="str">
        <f t="shared" si="62"/>
        <v>нд</v>
      </c>
      <c r="AZ26" s="150" t="str">
        <f t="shared" si="62"/>
        <v>нд</v>
      </c>
      <c r="BA26" s="150" t="str">
        <f t="shared" si="62"/>
        <v>нд</v>
      </c>
      <c r="BB26" s="150" t="str">
        <f t="shared" si="62"/>
        <v>нд</v>
      </c>
      <c r="BC26" s="150" t="str">
        <f t="shared" si="62"/>
        <v>нд</v>
      </c>
      <c r="BD26" s="150" t="str">
        <f t="shared" si="62"/>
        <v>нд</v>
      </c>
      <c r="BE26" s="150" t="str">
        <f t="shared" si="62"/>
        <v>нд</v>
      </c>
      <c r="BF26" s="150" t="str">
        <f t="shared" si="62"/>
        <v>нд</v>
      </c>
      <c r="BG26" s="150" t="str">
        <f t="shared" si="62"/>
        <v>нд</v>
      </c>
      <c r="BH26" s="150" t="str">
        <f t="shared" si="62"/>
        <v>нд</v>
      </c>
      <c r="BI26" s="150" t="str">
        <f t="shared" si="62"/>
        <v>нд</v>
      </c>
      <c r="BJ26" s="150" t="str">
        <f t="shared" si="62"/>
        <v>нд</v>
      </c>
      <c r="BK26" s="150" t="str">
        <f t="shared" si="62"/>
        <v>нд</v>
      </c>
      <c r="BL26" s="150" t="str">
        <f t="shared" si="62"/>
        <v>нд</v>
      </c>
      <c r="BM26" s="150" t="str">
        <f t="shared" si="62"/>
        <v>нд</v>
      </c>
      <c r="BN26" s="150" t="str">
        <f t="shared" si="62"/>
        <v>нд</v>
      </c>
      <c r="BO26" s="150" t="str">
        <f t="shared" si="62"/>
        <v>нд</v>
      </c>
      <c r="BP26" s="150" t="str">
        <f t="shared" si="62"/>
        <v>нд</v>
      </c>
      <c r="BQ26" s="150" t="str">
        <f t="shared" si="62"/>
        <v>нд</v>
      </c>
      <c r="BR26" s="150" t="str">
        <f t="shared" si="62"/>
        <v>нд</v>
      </c>
      <c r="BS26" s="150" t="str">
        <f t="shared" si="62"/>
        <v>нд</v>
      </c>
      <c r="BT26" s="150" t="str">
        <f t="shared" si="62"/>
        <v>нд</v>
      </c>
      <c r="BU26" s="150" t="str">
        <f t="shared" si="62"/>
        <v>нд</v>
      </c>
      <c r="BV26" s="150" t="str">
        <f t="shared" si="62"/>
        <v>нд</v>
      </c>
      <c r="BW26" s="150" t="str">
        <f t="shared" si="62"/>
        <v>нд</v>
      </c>
      <c r="BX26" s="150" t="str">
        <f t="shared" si="62"/>
        <v>нд</v>
      </c>
      <c r="BY26" s="150" t="str">
        <f t="shared" si="62"/>
        <v>нд</v>
      </c>
      <c r="BZ26" s="150" t="str">
        <f t="shared" si="62"/>
        <v>нд</v>
      </c>
      <c r="CA26" s="150" t="str">
        <f t="shared" si="62"/>
        <v>нд</v>
      </c>
      <c r="CB26" s="150" t="str">
        <f t="shared" si="62"/>
        <v>нд</v>
      </c>
      <c r="CC26" s="150" t="str">
        <f t="shared" si="62"/>
        <v>нд</v>
      </c>
      <c r="CD26" s="123" t="str">
        <f t="shared" ref="CD26" si="63">CD32</f>
        <v>нд</v>
      </c>
    </row>
    <row r="27" spans="1:82" s="121" customFormat="1" ht="42" customHeight="1" x14ac:dyDescent="0.2">
      <c r="A27" s="136" t="s">
        <v>842</v>
      </c>
      <c r="B27" s="137" t="s">
        <v>843</v>
      </c>
      <c r="C27" s="124" t="s">
        <v>844</v>
      </c>
      <c r="D27" s="124" t="s">
        <v>844</v>
      </c>
      <c r="E27" s="150">
        <f t="shared" si="0"/>
        <v>0</v>
      </c>
      <c r="F27" s="150">
        <f t="shared" si="1"/>
        <v>0</v>
      </c>
      <c r="G27" s="150">
        <f t="shared" si="2"/>
        <v>0</v>
      </c>
      <c r="H27" s="150">
        <f t="shared" si="3"/>
        <v>0</v>
      </c>
      <c r="I27" s="150">
        <f t="shared" si="4"/>
        <v>0</v>
      </c>
      <c r="J27" s="150">
        <f t="shared" si="5"/>
        <v>0</v>
      </c>
      <c r="K27" s="150">
        <f t="shared" si="6"/>
        <v>1</v>
      </c>
      <c r="L27" s="150">
        <f t="shared" ref="L27:BQ27" si="64">L35</f>
        <v>0</v>
      </c>
      <c r="M27" s="150">
        <f t="shared" si="64"/>
        <v>0</v>
      </c>
      <c r="N27" s="150">
        <f t="shared" si="64"/>
        <v>0</v>
      </c>
      <c r="O27" s="150">
        <f t="shared" si="64"/>
        <v>0</v>
      </c>
      <c r="P27" s="150">
        <f t="shared" si="64"/>
        <v>0</v>
      </c>
      <c r="Q27" s="150">
        <f t="shared" si="64"/>
        <v>0</v>
      </c>
      <c r="R27" s="150">
        <f t="shared" si="64"/>
        <v>0</v>
      </c>
      <c r="S27" s="150">
        <f t="shared" si="64"/>
        <v>0</v>
      </c>
      <c r="T27" s="150">
        <f t="shared" si="64"/>
        <v>0</v>
      </c>
      <c r="U27" s="150">
        <f t="shared" si="64"/>
        <v>0</v>
      </c>
      <c r="V27" s="150">
        <f t="shared" si="64"/>
        <v>0</v>
      </c>
      <c r="W27" s="150">
        <f t="shared" si="64"/>
        <v>0</v>
      </c>
      <c r="X27" s="150">
        <f t="shared" si="64"/>
        <v>0</v>
      </c>
      <c r="Y27" s="150">
        <f t="shared" si="64"/>
        <v>0</v>
      </c>
      <c r="Z27" s="150">
        <f t="shared" si="64"/>
        <v>0</v>
      </c>
      <c r="AA27" s="150">
        <f t="shared" si="64"/>
        <v>0</v>
      </c>
      <c r="AB27" s="150">
        <f t="shared" si="64"/>
        <v>0</v>
      </c>
      <c r="AC27" s="150">
        <f t="shared" si="64"/>
        <v>0</v>
      </c>
      <c r="AD27" s="150">
        <f t="shared" si="64"/>
        <v>0</v>
      </c>
      <c r="AE27" s="150">
        <f t="shared" si="64"/>
        <v>0</v>
      </c>
      <c r="AF27" s="150">
        <f t="shared" si="64"/>
        <v>0</v>
      </c>
      <c r="AG27" s="150">
        <f t="shared" si="64"/>
        <v>0</v>
      </c>
      <c r="AH27" s="150">
        <f t="shared" si="64"/>
        <v>0</v>
      </c>
      <c r="AI27" s="150">
        <f t="shared" si="64"/>
        <v>0</v>
      </c>
      <c r="AJ27" s="150">
        <f t="shared" si="64"/>
        <v>0</v>
      </c>
      <c r="AK27" s="150">
        <f t="shared" si="64"/>
        <v>0</v>
      </c>
      <c r="AL27" s="150">
        <f t="shared" si="64"/>
        <v>0</v>
      </c>
      <c r="AM27" s="150">
        <f t="shared" si="64"/>
        <v>1</v>
      </c>
      <c r="AN27" s="150">
        <f t="shared" si="64"/>
        <v>0</v>
      </c>
      <c r="AO27" s="150">
        <f t="shared" si="64"/>
        <v>0</v>
      </c>
      <c r="AP27" s="150">
        <f t="shared" si="64"/>
        <v>0</v>
      </c>
      <c r="AQ27" s="150">
        <f t="shared" si="64"/>
        <v>0</v>
      </c>
      <c r="AR27" s="150">
        <f t="shared" si="64"/>
        <v>0</v>
      </c>
      <c r="AS27" s="150">
        <f t="shared" si="64"/>
        <v>0</v>
      </c>
      <c r="AT27" s="150">
        <f t="shared" si="64"/>
        <v>1</v>
      </c>
      <c r="AU27" s="150">
        <f t="shared" si="64"/>
        <v>0</v>
      </c>
      <c r="AV27" s="150">
        <f t="shared" si="64"/>
        <v>0</v>
      </c>
      <c r="AW27" s="150">
        <f t="shared" si="64"/>
        <v>0</v>
      </c>
      <c r="AX27" s="150">
        <f t="shared" si="64"/>
        <v>0</v>
      </c>
      <c r="AY27" s="150">
        <f t="shared" si="64"/>
        <v>0</v>
      </c>
      <c r="AZ27" s="150">
        <f t="shared" si="64"/>
        <v>0</v>
      </c>
      <c r="BA27" s="150">
        <f t="shared" si="64"/>
        <v>0</v>
      </c>
      <c r="BB27" s="150">
        <f t="shared" si="64"/>
        <v>0</v>
      </c>
      <c r="BC27" s="150">
        <f t="shared" si="64"/>
        <v>0</v>
      </c>
      <c r="BD27" s="150">
        <f t="shared" si="64"/>
        <v>0</v>
      </c>
      <c r="BE27" s="150">
        <f t="shared" si="64"/>
        <v>0</v>
      </c>
      <c r="BF27" s="150">
        <f t="shared" si="64"/>
        <v>0</v>
      </c>
      <c r="BG27" s="150">
        <f t="shared" si="64"/>
        <v>0</v>
      </c>
      <c r="BH27" s="150">
        <f t="shared" si="64"/>
        <v>0</v>
      </c>
      <c r="BI27" s="150">
        <f t="shared" si="64"/>
        <v>0</v>
      </c>
      <c r="BJ27" s="150">
        <f t="shared" si="64"/>
        <v>0</v>
      </c>
      <c r="BK27" s="150">
        <f t="shared" si="64"/>
        <v>0</v>
      </c>
      <c r="BL27" s="150">
        <f t="shared" si="64"/>
        <v>0</v>
      </c>
      <c r="BM27" s="150">
        <f t="shared" si="64"/>
        <v>0</v>
      </c>
      <c r="BN27" s="150">
        <f t="shared" si="64"/>
        <v>0</v>
      </c>
      <c r="BO27" s="150">
        <f t="shared" si="64"/>
        <v>0</v>
      </c>
      <c r="BP27" s="150">
        <f t="shared" si="64"/>
        <v>0</v>
      </c>
      <c r="BQ27" s="150">
        <f t="shared" si="64"/>
        <v>0</v>
      </c>
      <c r="BR27" s="150">
        <f t="shared" ref="BR27:CC27" si="65">BR35</f>
        <v>0</v>
      </c>
      <c r="BS27" s="150">
        <f t="shared" si="65"/>
        <v>0</v>
      </c>
      <c r="BT27" s="150">
        <f t="shared" si="65"/>
        <v>0</v>
      </c>
      <c r="BU27" s="150">
        <f t="shared" si="65"/>
        <v>0</v>
      </c>
      <c r="BV27" s="150">
        <f t="shared" si="65"/>
        <v>1</v>
      </c>
      <c r="BW27" s="150">
        <f t="shared" si="65"/>
        <v>0</v>
      </c>
      <c r="BX27" s="150">
        <f t="shared" si="65"/>
        <v>0</v>
      </c>
      <c r="BY27" s="150">
        <f t="shared" si="65"/>
        <v>0</v>
      </c>
      <c r="BZ27" s="150">
        <f t="shared" si="65"/>
        <v>0</v>
      </c>
      <c r="CA27" s="150">
        <f t="shared" si="65"/>
        <v>0</v>
      </c>
      <c r="CB27" s="150">
        <f t="shared" si="65"/>
        <v>0</v>
      </c>
      <c r="CC27" s="150">
        <f t="shared" si="65"/>
        <v>0</v>
      </c>
      <c r="CD27" s="124" t="s">
        <v>844</v>
      </c>
    </row>
    <row r="28" spans="1:82" s="121" customFormat="1" ht="27.75" customHeight="1" x14ac:dyDescent="0.2">
      <c r="A28" s="136" t="s">
        <v>879</v>
      </c>
      <c r="B28" s="137" t="s">
        <v>850</v>
      </c>
      <c r="C28" s="124" t="s">
        <v>844</v>
      </c>
      <c r="D28" s="124" t="s">
        <v>844</v>
      </c>
      <c r="E28" s="150" t="s">
        <v>844</v>
      </c>
      <c r="F28" s="150" t="s">
        <v>844</v>
      </c>
      <c r="G28" s="150" t="s">
        <v>844</v>
      </c>
      <c r="H28" s="150" t="s">
        <v>844</v>
      </c>
      <c r="I28" s="150" t="s">
        <v>844</v>
      </c>
      <c r="J28" s="150" t="s">
        <v>844</v>
      </c>
      <c r="K28" s="150" t="s">
        <v>844</v>
      </c>
      <c r="L28" s="150" t="s">
        <v>844</v>
      </c>
      <c r="M28" s="150" t="s">
        <v>844</v>
      </c>
      <c r="N28" s="150" t="s">
        <v>844</v>
      </c>
      <c r="O28" s="150" t="s">
        <v>844</v>
      </c>
      <c r="P28" s="150" t="s">
        <v>844</v>
      </c>
      <c r="Q28" s="150" t="s">
        <v>844</v>
      </c>
      <c r="R28" s="150" t="s">
        <v>844</v>
      </c>
      <c r="S28" s="150" t="s">
        <v>844</v>
      </c>
      <c r="T28" s="150" t="s">
        <v>844</v>
      </c>
      <c r="U28" s="150" t="s">
        <v>844</v>
      </c>
      <c r="V28" s="150" t="s">
        <v>844</v>
      </c>
      <c r="W28" s="150" t="s">
        <v>844</v>
      </c>
      <c r="X28" s="150" t="s">
        <v>844</v>
      </c>
      <c r="Y28" s="150" t="s">
        <v>844</v>
      </c>
      <c r="Z28" s="150" t="s">
        <v>844</v>
      </c>
      <c r="AA28" s="150" t="s">
        <v>844</v>
      </c>
      <c r="AB28" s="150" t="s">
        <v>844</v>
      </c>
      <c r="AC28" s="150" t="s">
        <v>844</v>
      </c>
      <c r="AD28" s="150" t="s">
        <v>844</v>
      </c>
      <c r="AE28" s="150" t="s">
        <v>844</v>
      </c>
      <c r="AF28" s="150" t="s">
        <v>844</v>
      </c>
      <c r="AG28" s="150" t="s">
        <v>844</v>
      </c>
      <c r="AH28" s="150" t="s">
        <v>844</v>
      </c>
      <c r="AI28" s="150" t="s">
        <v>844</v>
      </c>
      <c r="AJ28" s="150" t="s">
        <v>844</v>
      </c>
      <c r="AK28" s="150" t="s">
        <v>844</v>
      </c>
      <c r="AL28" s="150" t="s">
        <v>844</v>
      </c>
      <c r="AM28" s="150" t="s">
        <v>844</v>
      </c>
      <c r="AN28" s="150" t="s">
        <v>844</v>
      </c>
      <c r="AO28" s="150" t="s">
        <v>844</v>
      </c>
      <c r="AP28" s="150" t="s">
        <v>844</v>
      </c>
      <c r="AQ28" s="150" t="s">
        <v>844</v>
      </c>
      <c r="AR28" s="150" t="s">
        <v>844</v>
      </c>
      <c r="AS28" s="150" t="s">
        <v>844</v>
      </c>
      <c r="AT28" s="150" t="s">
        <v>844</v>
      </c>
      <c r="AU28" s="150" t="s">
        <v>844</v>
      </c>
      <c r="AV28" s="150" t="s">
        <v>844</v>
      </c>
      <c r="AW28" s="150" t="s">
        <v>844</v>
      </c>
      <c r="AX28" s="150" t="s">
        <v>844</v>
      </c>
      <c r="AY28" s="150" t="s">
        <v>844</v>
      </c>
      <c r="AZ28" s="150" t="s">
        <v>844</v>
      </c>
      <c r="BA28" s="150" t="s">
        <v>844</v>
      </c>
      <c r="BB28" s="150" t="s">
        <v>844</v>
      </c>
      <c r="BC28" s="150" t="s">
        <v>844</v>
      </c>
      <c r="BD28" s="150" t="s">
        <v>844</v>
      </c>
      <c r="BE28" s="150" t="s">
        <v>844</v>
      </c>
      <c r="BF28" s="150" t="s">
        <v>844</v>
      </c>
      <c r="BG28" s="150" t="s">
        <v>844</v>
      </c>
      <c r="BH28" s="150" t="s">
        <v>844</v>
      </c>
      <c r="BI28" s="150" t="s">
        <v>844</v>
      </c>
      <c r="BJ28" s="150" t="s">
        <v>844</v>
      </c>
      <c r="BK28" s="150" t="s">
        <v>844</v>
      </c>
      <c r="BL28" s="150" t="s">
        <v>844</v>
      </c>
      <c r="BM28" s="150" t="s">
        <v>844</v>
      </c>
      <c r="BN28" s="150" t="s">
        <v>844</v>
      </c>
      <c r="BO28" s="150" t="s">
        <v>844</v>
      </c>
      <c r="BP28" s="150" t="s">
        <v>844</v>
      </c>
      <c r="BQ28" s="150" t="s">
        <v>844</v>
      </c>
      <c r="BR28" s="150" t="s">
        <v>844</v>
      </c>
      <c r="BS28" s="150" t="s">
        <v>844</v>
      </c>
      <c r="BT28" s="150" t="s">
        <v>844</v>
      </c>
      <c r="BU28" s="150" t="s">
        <v>844</v>
      </c>
      <c r="BV28" s="150" t="s">
        <v>844</v>
      </c>
      <c r="BW28" s="150" t="s">
        <v>844</v>
      </c>
      <c r="BX28" s="150" t="s">
        <v>844</v>
      </c>
      <c r="BY28" s="150" t="s">
        <v>844</v>
      </c>
      <c r="BZ28" s="150" t="s">
        <v>844</v>
      </c>
      <c r="CA28" s="150" t="s">
        <v>844</v>
      </c>
      <c r="CB28" s="150" t="s">
        <v>844</v>
      </c>
      <c r="CC28" s="150" t="s">
        <v>844</v>
      </c>
      <c r="CD28" s="124" t="s">
        <v>844</v>
      </c>
    </row>
    <row r="29" spans="1:82" ht="45.75" customHeight="1" x14ac:dyDescent="0.25">
      <c r="A29" s="136" t="s">
        <v>28</v>
      </c>
      <c r="B29" s="137" t="s">
        <v>845</v>
      </c>
      <c r="C29" s="124" t="s">
        <v>844</v>
      </c>
      <c r="D29" s="124" t="s">
        <v>844</v>
      </c>
      <c r="E29" s="150">
        <f t="shared" si="0"/>
        <v>0</v>
      </c>
      <c r="F29" s="150">
        <f t="shared" si="1"/>
        <v>0</v>
      </c>
      <c r="G29" s="150">
        <f t="shared" si="2"/>
        <v>0</v>
      </c>
      <c r="H29" s="150">
        <f t="shared" si="3"/>
        <v>0</v>
      </c>
      <c r="I29" s="150">
        <f t="shared" si="4"/>
        <v>0</v>
      </c>
      <c r="J29" s="150">
        <f t="shared" si="5"/>
        <v>0</v>
      </c>
      <c r="K29" s="150">
        <f t="shared" si="6"/>
        <v>1</v>
      </c>
      <c r="L29" s="150">
        <f t="shared" ref="L29:AM29" si="66">L30</f>
        <v>0</v>
      </c>
      <c r="M29" s="150">
        <f t="shared" si="66"/>
        <v>0</v>
      </c>
      <c r="N29" s="150">
        <f t="shared" si="66"/>
        <v>0</v>
      </c>
      <c r="O29" s="150">
        <f t="shared" si="66"/>
        <v>0</v>
      </c>
      <c r="P29" s="150">
        <f t="shared" si="66"/>
        <v>0</v>
      </c>
      <c r="Q29" s="150">
        <f t="shared" si="66"/>
        <v>0</v>
      </c>
      <c r="R29" s="150">
        <f t="shared" si="66"/>
        <v>0</v>
      </c>
      <c r="S29" s="150">
        <f t="shared" si="66"/>
        <v>0</v>
      </c>
      <c r="T29" s="150">
        <f t="shared" si="66"/>
        <v>0</v>
      </c>
      <c r="U29" s="150">
        <f t="shared" si="66"/>
        <v>0</v>
      </c>
      <c r="V29" s="150">
        <f t="shared" si="66"/>
        <v>0</v>
      </c>
      <c r="W29" s="150">
        <f t="shared" si="66"/>
        <v>0</v>
      </c>
      <c r="X29" s="150">
        <f t="shared" si="66"/>
        <v>0</v>
      </c>
      <c r="Y29" s="150">
        <f t="shared" si="66"/>
        <v>0</v>
      </c>
      <c r="Z29" s="150">
        <f t="shared" si="66"/>
        <v>0</v>
      </c>
      <c r="AA29" s="150">
        <f t="shared" si="66"/>
        <v>0</v>
      </c>
      <c r="AB29" s="150">
        <f t="shared" si="66"/>
        <v>0</v>
      </c>
      <c r="AC29" s="150">
        <f t="shared" si="66"/>
        <v>0</v>
      </c>
      <c r="AD29" s="150">
        <f t="shared" si="66"/>
        <v>0</v>
      </c>
      <c r="AE29" s="150">
        <f t="shared" si="66"/>
        <v>0</v>
      </c>
      <c r="AF29" s="150">
        <f t="shared" si="66"/>
        <v>0</v>
      </c>
      <c r="AG29" s="150">
        <f t="shared" si="66"/>
        <v>0</v>
      </c>
      <c r="AH29" s="150">
        <f t="shared" si="66"/>
        <v>0</v>
      </c>
      <c r="AI29" s="150">
        <f t="shared" si="66"/>
        <v>0</v>
      </c>
      <c r="AJ29" s="150">
        <f t="shared" si="66"/>
        <v>0</v>
      </c>
      <c r="AK29" s="150">
        <f t="shared" si="66"/>
        <v>0</v>
      </c>
      <c r="AL29" s="150">
        <f t="shared" si="66"/>
        <v>0</v>
      </c>
      <c r="AM29" s="150">
        <f t="shared" si="66"/>
        <v>1</v>
      </c>
      <c r="AN29" s="150">
        <f t="shared" ref="AN29:AN30" si="67">AN30</f>
        <v>0</v>
      </c>
      <c r="AO29" s="150">
        <f t="shared" ref="AO29:AO30" si="68">AO30</f>
        <v>0</v>
      </c>
      <c r="AP29" s="150">
        <f t="shared" ref="AP29:AP30" si="69">AP30</f>
        <v>0</v>
      </c>
      <c r="AQ29" s="150">
        <f t="shared" ref="AQ29:AQ30" si="70">AQ30</f>
        <v>0</v>
      </c>
      <c r="AR29" s="150">
        <f t="shared" ref="AR29:AR30" si="71">AR30</f>
        <v>0</v>
      </c>
      <c r="AS29" s="150">
        <f t="shared" ref="AS29:AS30" si="72">AS30</f>
        <v>0</v>
      </c>
      <c r="AT29" s="150">
        <f t="shared" ref="AT29:AT30" si="73">AT30</f>
        <v>0</v>
      </c>
      <c r="AU29" s="150">
        <f t="shared" ref="AU29:AU30" si="74">AU30</f>
        <v>0</v>
      </c>
      <c r="AV29" s="150">
        <f t="shared" ref="AV29:AV30" si="75">AV30</f>
        <v>0</v>
      </c>
      <c r="AW29" s="150">
        <f t="shared" ref="AW29:AW30" si="76">AW30</f>
        <v>0</v>
      </c>
      <c r="AX29" s="150">
        <f t="shared" ref="AX29:AX30" si="77">AX30</f>
        <v>0</v>
      </c>
      <c r="AY29" s="150">
        <f t="shared" ref="AY29:AY30" si="78">AY30</f>
        <v>0</v>
      </c>
      <c r="AZ29" s="150">
        <f t="shared" ref="AZ29:AZ30" si="79">AZ30</f>
        <v>0</v>
      </c>
      <c r="BA29" s="150">
        <f t="shared" ref="BA29:BA30" si="80">BA30</f>
        <v>0</v>
      </c>
      <c r="BB29" s="150">
        <f t="shared" ref="BB29:BB30" si="81">BB30</f>
        <v>0</v>
      </c>
      <c r="BC29" s="150">
        <f t="shared" ref="BC29:BC30" si="82">BC30</f>
        <v>0</v>
      </c>
      <c r="BD29" s="150">
        <f t="shared" ref="BD29:BD30" si="83">BD30</f>
        <v>0</v>
      </c>
      <c r="BE29" s="150">
        <f t="shared" ref="BE29:BE30" si="84">BE30</f>
        <v>0</v>
      </c>
      <c r="BF29" s="150">
        <f t="shared" ref="BF29:BF30" si="85">BF30</f>
        <v>0</v>
      </c>
      <c r="BG29" s="150">
        <f t="shared" ref="BG29:BG30" si="86">BG30</f>
        <v>0</v>
      </c>
      <c r="BH29" s="150">
        <f t="shared" ref="BH29:BH30" si="87">BH30</f>
        <v>0</v>
      </c>
      <c r="BI29" s="150">
        <f t="shared" ref="BI29:BI30" si="88">BI30</f>
        <v>0</v>
      </c>
      <c r="BJ29" s="150">
        <f t="shared" ref="BJ29:BJ30" si="89">BJ30</f>
        <v>0</v>
      </c>
      <c r="BK29" s="150">
        <f t="shared" ref="BK29:BK30" si="90">BK30</f>
        <v>0</v>
      </c>
      <c r="BL29" s="150">
        <f t="shared" ref="BL29:BL30" si="91">BL30</f>
        <v>0</v>
      </c>
      <c r="BM29" s="150">
        <f t="shared" ref="BM29:BM30" si="92">BM30</f>
        <v>0</v>
      </c>
      <c r="BN29" s="150">
        <f t="shared" ref="BN29:BN30" si="93">BN30</f>
        <v>0</v>
      </c>
      <c r="BO29" s="150">
        <f t="shared" ref="BO29:BO30" si="94">BO30</f>
        <v>0</v>
      </c>
      <c r="BP29" s="150">
        <f t="shared" ref="BP29:BP30" si="95">BP30</f>
        <v>0</v>
      </c>
      <c r="BQ29" s="150">
        <f t="shared" ref="BQ29:BQ30" si="96">BQ30</f>
        <v>0</v>
      </c>
      <c r="BR29" s="150">
        <f t="shared" ref="BR29:BR30" si="97">BR30</f>
        <v>0</v>
      </c>
      <c r="BS29" s="150">
        <f t="shared" ref="BS29:BS30" si="98">BS30</f>
        <v>0</v>
      </c>
      <c r="BT29" s="150">
        <f t="shared" ref="BT29:BT30" si="99">BT30</f>
        <v>0</v>
      </c>
      <c r="BU29" s="150">
        <f t="shared" ref="BU29:BU30" si="100">BU30</f>
        <v>0</v>
      </c>
      <c r="BV29" s="150">
        <f t="shared" ref="BV29:BV30" si="101">BV30</f>
        <v>1</v>
      </c>
      <c r="BW29" s="150">
        <f t="shared" ref="BW29:BW30" si="102">BW30</f>
        <v>0</v>
      </c>
      <c r="BX29" s="150">
        <f t="shared" ref="BX29:BX30" si="103">BX30</f>
        <v>0</v>
      </c>
      <c r="BY29" s="150">
        <f t="shared" ref="BY29:BY30" si="104">BY30</f>
        <v>0</v>
      </c>
      <c r="BZ29" s="150">
        <f t="shared" ref="BZ29:BZ30" si="105">BZ30</f>
        <v>0</v>
      </c>
      <c r="CA29" s="150">
        <f t="shared" ref="CA29:CA30" si="106">CA30</f>
        <v>0</v>
      </c>
      <c r="CB29" s="150">
        <f t="shared" ref="CB29:CB30" si="107">CB30</f>
        <v>0</v>
      </c>
      <c r="CC29" s="150">
        <f t="shared" ref="CC29:CC30" si="108">CC30</f>
        <v>0</v>
      </c>
      <c r="CD29" s="124" t="s">
        <v>844</v>
      </c>
    </row>
    <row r="30" spans="1:82" ht="57.75" customHeight="1" x14ac:dyDescent="0.25">
      <c r="A30" s="136" t="s">
        <v>479</v>
      </c>
      <c r="B30" s="137" t="s">
        <v>880</v>
      </c>
      <c r="C30" s="124" t="s">
        <v>844</v>
      </c>
      <c r="D30" s="124" t="s">
        <v>844</v>
      </c>
      <c r="E30" s="150">
        <f t="shared" si="0"/>
        <v>0</v>
      </c>
      <c r="F30" s="150">
        <f t="shared" si="1"/>
        <v>0</v>
      </c>
      <c r="G30" s="150">
        <f t="shared" si="2"/>
        <v>0</v>
      </c>
      <c r="H30" s="150">
        <f t="shared" si="3"/>
        <v>0</v>
      </c>
      <c r="I30" s="150">
        <f t="shared" si="4"/>
        <v>0</v>
      </c>
      <c r="J30" s="150">
        <f t="shared" si="5"/>
        <v>0</v>
      </c>
      <c r="K30" s="150">
        <f t="shared" si="6"/>
        <v>1</v>
      </c>
      <c r="L30" s="150">
        <f t="shared" ref="L30:AM30" si="109">L31</f>
        <v>0</v>
      </c>
      <c r="M30" s="150">
        <f t="shared" si="109"/>
        <v>0</v>
      </c>
      <c r="N30" s="150">
        <f t="shared" si="109"/>
        <v>0</v>
      </c>
      <c r="O30" s="150">
        <f t="shared" si="109"/>
        <v>0</v>
      </c>
      <c r="P30" s="150">
        <f t="shared" si="109"/>
        <v>0</v>
      </c>
      <c r="Q30" s="150">
        <f t="shared" si="109"/>
        <v>0</v>
      </c>
      <c r="R30" s="150">
        <f t="shared" si="109"/>
        <v>0</v>
      </c>
      <c r="S30" s="150">
        <f t="shared" si="109"/>
        <v>0</v>
      </c>
      <c r="T30" s="150">
        <f t="shared" si="109"/>
        <v>0</v>
      </c>
      <c r="U30" s="150">
        <f t="shared" si="109"/>
        <v>0</v>
      </c>
      <c r="V30" s="150">
        <f t="shared" si="109"/>
        <v>0</v>
      </c>
      <c r="W30" s="150">
        <f t="shared" si="109"/>
        <v>0</v>
      </c>
      <c r="X30" s="150">
        <f t="shared" si="109"/>
        <v>0</v>
      </c>
      <c r="Y30" s="150">
        <f t="shared" si="109"/>
        <v>0</v>
      </c>
      <c r="Z30" s="150">
        <f t="shared" si="109"/>
        <v>0</v>
      </c>
      <c r="AA30" s="150">
        <f t="shared" si="109"/>
        <v>0</v>
      </c>
      <c r="AB30" s="150">
        <f t="shared" si="109"/>
        <v>0</v>
      </c>
      <c r="AC30" s="150">
        <f t="shared" si="109"/>
        <v>0</v>
      </c>
      <c r="AD30" s="150">
        <f t="shared" si="109"/>
        <v>0</v>
      </c>
      <c r="AE30" s="150">
        <f t="shared" si="109"/>
        <v>0</v>
      </c>
      <c r="AF30" s="150">
        <f t="shared" si="109"/>
        <v>0</v>
      </c>
      <c r="AG30" s="150">
        <f t="shared" si="109"/>
        <v>0</v>
      </c>
      <c r="AH30" s="150">
        <f t="shared" si="109"/>
        <v>0</v>
      </c>
      <c r="AI30" s="150">
        <f t="shared" si="109"/>
        <v>0</v>
      </c>
      <c r="AJ30" s="150">
        <f t="shared" si="109"/>
        <v>0</v>
      </c>
      <c r="AK30" s="150">
        <f t="shared" si="109"/>
        <v>0</v>
      </c>
      <c r="AL30" s="150">
        <f t="shared" si="109"/>
        <v>0</v>
      </c>
      <c r="AM30" s="150">
        <f t="shared" si="109"/>
        <v>1</v>
      </c>
      <c r="AN30" s="150">
        <f t="shared" si="67"/>
        <v>0</v>
      </c>
      <c r="AO30" s="150">
        <f t="shared" si="68"/>
        <v>0</v>
      </c>
      <c r="AP30" s="150">
        <f t="shared" si="69"/>
        <v>0</v>
      </c>
      <c r="AQ30" s="150">
        <f t="shared" si="70"/>
        <v>0</v>
      </c>
      <c r="AR30" s="150">
        <f t="shared" si="71"/>
        <v>0</v>
      </c>
      <c r="AS30" s="150">
        <f t="shared" si="72"/>
        <v>0</v>
      </c>
      <c r="AT30" s="150">
        <f t="shared" si="73"/>
        <v>0</v>
      </c>
      <c r="AU30" s="150">
        <f t="shared" si="74"/>
        <v>0</v>
      </c>
      <c r="AV30" s="150">
        <f t="shared" si="75"/>
        <v>0</v>
      </c>
      <c r="AW30" s="150">
        <f t="shared" si="76"/>
        <v>0</v>
      </c>
      <c r="AX30" s="150">
        <f t="shared" si="77"/>
        <v>0</v>
      </c>
      <c r="AY30" s="150">
        <f t="shared" si="78"/>
        <v>0</v>
      </c>
      <c r="AZ30" s="150">
        <f t="shared" si="79"/>
        <v>0</v>
      </c>
      <c r="BA30" s="150">
        <f t="shared" si="80"/>
        <v>0</v>
      </c>
      <c r="BB30" s="150">
        <f t="shared" si="81"/>
        <v>0</v>
      </c>
      <c r="BC30" s="150">
        <f t="shared" si="82"/>
        <v>0</v>
      </c>
      <c r="BD30" s="150">
        <f t="shared" si="83"/>
        <v>0</v>
      </c>
      <c r="BE30" s="150">
        <f t="shared" si="84"/>
        <v>0</v>
      </c>
      <c r="BF30" s="150">
        <f t="shared" si="85"/>
        <v>0</v>
      </c>
      <c r="BG30" s="150">
        <f t="shared" si="86"/>
        <v>0</v>
      </c>
      <c r="BH30" s="150">
        <f t="shared" si="87"/>
        <v>0</v>
      </c>
      <c r="BI30" s="150">
        <f t="shared" si="88"/>
        <v>0</v>
      </c>
      <c r="BJ30" s="150">
        <f t="shared" si="89"/>
        <v>0</v>
      </c>
      <c r="BK30" s="150">
        <f t="shared" si="90"/>
        <v>0</v>
      </c>
      <c r="BL30" s="150">
        <f t="shared" si="91"/>
        <v>0</v>
      </c>
      <c r="BM30" s="150">
        <f t="shared" si="92"/>
        <v>0</v>
      </c>
      <c r="BN30" s="150">
        <f t="shared" si="93"/>
        <v>0</v>
      </c>
      <c r="BO30" s="150">
        <f t="shared" si="94"/>
        <v>0</v>
      </c>
      <c r="BP30" s="150">
        <f t="shared" si="95"/>
        <v>0</v>
      </c>
      <c r="BQ30" s="150">
        <f t="shared" si="96"/>
        <v>0</v>
      </c>
      <c r="BR30" s="150">
        <f t="shared" si="97"/>
        <v>0</v>
      </c>
      <c r="BS30" s="150">
        <f t="shared" si="98"/>
        <v>0</v>
      </c>
      <c r="BT30" s="150">
        <f t="shared" si="99"/>
        <v>0</v>
      </c>
      <c r="BU30" s="150">
        <f t="shared" si="100"/>
        <v>0</v>
      </c>
      <c r="BV30" s="150">
        <f t="shared" si="101"/>
        <v>1</v>
      </c>
      <c r="BW30" s="150">
        <f t="shared" si="102"/>
        <v>0</v>
      </c>
      <c r="BX30" s="150">
        <f t="shared" si="103"/>
        <v>0</v>
      </c>
      <c r="BY30" s="150">
        <f t="shared" si="104"/>
        <v>0</v>
      </c>
      <c r="BZ30" s="150">
        <f t="shared" si="105"/>
        <v>0</v>
      </c>
      <c r="CA30" s="150">
        <f t="shared" si="106"/>
        <v>0</v>
      </c>
      <c r="CB30" s="150">
        <f t="shared" si="107"/>
        <v>0</v>
      </c>
      <c r="CC30" s="150">
        <f t="shared" si="108"/>
        <v>0</v>
      </c>
      <c r="CD30" s="124" t="s">
        <v>844</v>
      </c>
    </row>
    <row r="31" spans="1:82" ht="18.75" customHeight="1" x14ac:dyDescent="0.25">
      <c r="A31" s="125" t="s">
        <v>871</v>
      </c>
      <c r="B31" s="139" t="s">
        <v>872</v>
      </c>
      <c r="C31" s="124" t="s">
        <v>873</v>
      </c>
      <c r="D31" s="124" t="s">
        <v>844</v>
      </c>
      <c r="E31" s="150">
        <f t="shared" si="0"/>
        <v>0</v>
      </c>
      <c r="F31" s="150">
        <f t="shared" si="1"/>
        <v>0</v>
      </c>
      <c r="G31" s="150">
        <f t="shared" si="2"/>
        <v>0</v>
      </c>
      <c r="H31" s="150">
        <f t="shared" si="3"/>
        <v>0</v>
      </c>
      <c r="I31" s="150">
        <f t="shared" si="4"/>
        <v>0</v>
      </c>
      <c r="J31" s="150">
        <f t="shared" si="5"/>
        <v>0</v>
      </c>
      <c r="K31" s="150">
        <f t="shared" si="6"/>
        <v>1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0">
        <v>0</v>
      </c>
      <c r="AH31" s="150">
        <v>0</v>
      </c>
      <c r="AI31" s="150">
        <v>0</v>
      </c>
      <c r="AJ31" s="150">
        <v>0</v>
      </c>
      <c r="AK31" s="150">
        <v>0</v>
      </c>
      <c r="AL31" s="150">
        <v>0</v>
      </c>
      <c r="AM31" s="150">
        <v>1</v>
      </c>
      <c r="AN31" s="150">
        <v>0</v>
      </c>
      <c r="AO31" s="150">
        <v>0</v>
      </c>
      <c r="AP31" s="150">
        <v>0</v>
      </c>
      <c r="AQ31" s="150">
        <v>0</v>
      </c>
      <c r="AR31" s="150">
        <v>0</v>
      </c>
      <c r="AS31" s="150">
        <v>0</v>
      </c>
      <c r="AT31" s="150">
        <v>0</v>
      </c>
      <c r="AU31" s="150">
        <v>0</v>
      </c>
      <c r="AV31" s="150">
        <v>0</v>
      </c>
      <c r="AW31" s="150">
        <v>0</v>
      </c>
      <c r="AX31" s="150">
        <v>0</v>
      </c>
      <c r="AY31" s="150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0</v>
      </c>
      <c r="BI31" s="150">
        <v>0</v>
      </c>
      <c r="BJ31" s="150">
        <v>0</v>
      </c>
      <c r="BK31" s="150">
        <v>0</v>
      </c>
      <c r="BL31" s="150">
        <v>0</v>
      </c>
      <c r="BM31" s="150">
        <v>0</v>
      </c>
      <c r="BN31" s="150">
        <v>0</v>
      </c>
      <c r="BO31" s="150">
        <v>0</v>
      </c>
      <c r="BP31" s="150">
        <v>0</v>
      </c>
      <c r="BQ31" s="150">
        <v>0</v>
      </c>
      <c r="BR31" s="150">
        <v>0</v>
      </c>
      <c r="BS31" s="150">
        <v>0</v>
      </c>
      <c r="BT31" s="150">
        <v>0</v>
      </c>
      <c r="BU31" s="150">
        <v>0</v>
      </c>
      <c r="BV31" s="150">
        <v>1</v>
      </c>
      <c r="BW31" s="150">
        <v>0</v>
      </c>
      <c r="BX31" s="150">
        <v>0</v>
      </c>
      <c r="BY31" s="150">
        <v>0</v>
      </c>
      <c r="BZ31" s="150">
        <v>0</v>
      </c>
      <c r="CA31" s="150">
        <v>0</v>
      </c>
      <c r="CB31" s="150">
        <v>0</v>
      </c>
      <c r="CC31" s="150">
        <v>0</v>
      </c>
      <c r="CD31" s="124" t="s">
        <v>844</v>
      </c>
    </row>
    <row r="32" spans="1:82" ht="39" customHeight="1" x14ac:dyDescent="0.25">
      <c r="A32" s="125" t="s">
        <v>846</v>
      </c>
      <c r="B32" s="139" t="s">
        <v>847</v>
      </c>
      <c r="C32" s="123" t="s">
        <v>844</v>
      </c>
      <c r="D32" s="123" t="s">
        <v>844</v>
      </c>
      <c r="E32" s="150" t="str">
        <f t="shared" ref="E32:K32" si="110">E34</f>
        <v>нд</v>
      </c>
      <c r="F32" s="150" t="str">
        <f t="shared" si="110"/>
        <v>нд</v>
      </c>
      <c r="G32" s="150" t="str">
        <f t="shared" si="110"/>
        <v>нд</v>
      </c>
      <c r="H32" s="150" t="str">
        <f t="shared" si="110"/>
        <v>нд</v>
      </c>
      <c r="I32" s="150" t="str">
        <f t="shared" si="110"/>
        <v>нд</v>
      </c>
      <c r="J32" s="150" t="str">
        <f t="shared" si="110"/>
        <v>нд</v>
      </c>
      <c r="K32" s="150" t="str">
        <f t="shared" si="110"/>
        <v>нд</v>
      </c>
      <c r="L32" s="150" t="str">
        <f t="shared" ref="L32:AM32" si="111">L34</f>
        <v>нд</v>
      </c>
      <c r="M32" s="150" t="str">
        <f t="shared" si="111"/>
        <v>нд</v>
      </c>
      <c r="N32" s="150" t="str">
        <f t="shared" si="111"/>
        <v>нд</v>
      </c>
      <c r="O32" s="150" t="str">
        <f t="shared" si="111"/>
        <v>нд</v>
      </c>
      <c r="P32" s="150" t="str">
        <f t="shared" si="111"/>
        <v>нд</v>
      </c>
      <c r="Q32" s="150" t="str">
        <f t="shared" si="111"/>
        <v>нд</v>
      </c>
      <c r="R32" s="150" t="str">
        <f t="shared" si="111"/>
        <v>нд</v>
      </c>
      <c r="S32" s="150" t="str">
        <f t="shared" si="111"/>
        <v>нд</v>
      </c>
      <c r="T32" s="150" t="str">
        <f t="shared" si="111"/>
        <v>нд</v>
      </c>
      <c r="U32" s="150" t="str">
        <f t="shared" si="111"/>
        <v>нд</v>
      </c>
      <c r="V32" s="150" t="str">
        <f t="shared" si="111"/>
        <v>нд</v>
      </c>
      <c r="W32" s="150" t="str">
        <f t="shared" si="111"/>
        <v>нд</v>
      </c>
      <c r="X32" s="150" t="str">
        <f t="shared" si="111"/>
        <v>нд</v>
      </c>
      <c r="Y32" s="150" t="str">
        <f t="shared" si="111"/>
        <v>нд</v>
      </c>
      <c r="Z32" s="150" t="str">
        <f t="shared" si="111"/>
        <v>нд</v>
      </c>
      <c r="AA32" s="150" t="str">
        <f t="shared" si="111"/>
        <v>нд</v>
      </c>
      <c r="AB32" s="150" t="str">
        <f t="shared" si="111"/>
        <v>нд</v>
      </c>
      <c r="AC32" s="150" t="str">
        <f t="shared" si="111"/>
        <v>нд</v>
      </c>
      <c r="AD32" s="150" t="str">
        <f t="shared" si="111"/>
        <v>нд</v>
      </c>
      <c r="AE32" s="150" t="str">
        <f t="shared" si="111"/>
        <v>нд</v>
      </c>
      <c r="AF32" s="150" t="str">
        <f t="shared" si="111"/>
        <v>нд</v>
      </c>
      <c r="AG32" s="150" t="str">
        <f t="shared" si="111"/>
        <v>нд</v>
      </c>
      <c r="AH32" s="150" t="str">
        <f t="shared" si="111"/>
        <v>нд</v>
      </c>
      <c r="AI32" s="150" t="str">
        <f t="shared" si="111"/>
        <v>нд</v>
      </c>
      <c r="AJ32" s="150" t="str">
        <f t="shared" si="111"/>
        <v>нд</v>
      </c>
      <c r="AK32" s="150" t="str">
        <f t="shared" si="111"/>
        <v>нд</v>
      </c>
      <c r="AL32" s="150" t="str">
        <f t="shared" si="111"/>
        <v>нд</v>
      </c>
      <c r="AM32" s="150" t="str">
        <f t="shared" si="111"/>
        <v>нд</v>
      </c>
      <c r="AN32" s="150" t="str">
        <f t="shared" ref="AN32:CC32" si="112">AN34</f>
        <v>нд</v>
      </c>
      <c r="AO32" s="150" t="str">
        <f t="shared" si="112"/>
        <v>нд</v>
      </c>
      <c r="AP32" s="150" t="str">
        <f t="shared" si="112"/>
        <v>нд</v>
      </c>
      <c r="AQ32" s="150" t="str">
        <f t="shared" si="112"/>
        <v>нд</v>
      </c>
      <c r="AR32" s="150" t="str">
        <f t="shared" si="112"/>
        <v>нд</v>
      </c>
      <c r="AS32" s="150" t="str">
        <f t="shared" si="112"/>
        <v>нд</v>
      </c>
      <c r="AT32" s="150" t="str">
        <f t="shared" si="112"/>
        <v>нд</v>
      </c>
      <c r="AU32" s="150" t="str">
        <f t="shared" si="112"/>
        <v>нд</v>
      </c>
      <c r="AV32" s="150" t="str">
        <f t="shared" si="112"/>
        <v>нд</v>
      </c>
      <c r="AW32" s="150" t="str">
        <f t="shared" si="112"/>
        <v>нд</v>
      </c>
      <c r="AX32" s="150" t="str">
        <f t="shared" si="112"/>
        <v>нд</v>
      </c>
      <c r="AY32" s="150" t="str">
        <f t="shared" si="112"/>
        <v>нд</v>
      </c>
      <c r="AZ32" s="150" t="str">
        <f t="shared" si="112"/>
        <v>нд</v>
      </c>
      <c r="BA32" s="150" t="str">
        <f t="shared" si="112"/>
        <v>нд</v>
      </c>
      <c r="BB32" s="150" t="str">
        <f t="shared" si="112"/>
        <v>нд</v>
      </c>
      <c r="BC32" s="150" t="str">
        <f t="shared" si="112"/>
        <v>нд</v>
      </c>
      <c r="BD32" s="150" t="str">
        <f t="shared" si="112"/>
        <v>нд</v>
      </c>
      <c r="BE32" s="150" t="str">
        <f t="shared" si="112"/>
        <v>нд</v>
      </c>
      <c r="BF32" s="150" t="str">
        <f t="shared" si="112"/>
        <v>нд</v>
      </c>
      <c r="BG32" s="150" t="str">
        <f t="shared" si="112"/>
        <v>нд</v>
      </c>
      <c r="BH32" s="150" t="str">
        <f t="shared" si="112"/>
        <v>нд</v>
      </c>
      <c r="BI32" s="150" t="str">
        <f t="shared" si="112"/>
        <v>нд</v>
      </c>
      <c r="BJ32" s="150" t="str">
        <f t="shared" si="112"/>
        <v>нд</v>
      </c>
      <c r="BK32" s="150" t="str">
        <f t="shared" si="112"/>
        <v>нд</v>
      </c>
      <c r="BL32" s="150" t="str">
        <f t="shared" si="112"/>
        <v>нд</v>
      </c>
      <c r="BM32" s="150" t="str">
        <f t="shared" si="112"/>
        <v>нд</v>
      </c>
      <c r="BN32" s="150" t="str">
        <f t="shared" si="112"/>
        <v>нд</v>
      </c>
      <c r="BO32" s="150" t="str">
        <f t="shared" si="112"/>
        <v>нд</v>
      </c>
      <c r="BP32" s="150" t="str">
        <f t="shared" si="112"/>
        <v>нд</v>
      </c>
      <c r="BQ32" s="150" t="str">
        <f t="shared" si="112"/>
        <v>нд</v>
      </c>
      <c r="BR32" s="150" t="str">
        <f t="shared" si="112"/>
        <v>нд</v>
      </c>
      <c r="BS32" s="150" t="str">
        <f t="shared" si="112"/>
        <v>нд</v>
      </c>
      <c r="BT32" s="150" t="str">
        <f t="shared" si="112"/>
        <v>нд</v>
      </c>
      <c r="BU32" s="150" t="str">
        <f t="shared" si="112"/>
        <v>нд</v>
      </c>
      <c r="BV32" s="150" t="str">
        <f t="shared" si="112"/>
        <v>нд</v>
      </c>
      <c r="BW32" s="150" t="str">
        <f t="shared" si="112"/>
        <v>нд</v>
      </c>
      <c r="BX32" s="150" t="str">
        <f t="shared" si="112"/>
        <v>нд</v>
      </c>
      <c r="BY32" s="150" t="str">
        <f t="shared" si="112"/>
        <v>нд</v>
      </c>
      <c r="BZ32" s="150" t="str">
        <f t="shared" si="112"/>
        <v>нд</v>
      </c>
      <c r="CA32" s="150" t="str">
        <f t="shared" si="112"/>
        <v>нд</v>
      </c>
      <c r="CB32" s="150" t="str">
        <f t="shared" si="112"/>
        <v>нд</v>
      </c>
      <c r="CC32" s="150" t="str">
        <f t="shared" si="112"/>
        <v>нд</v>
      </c>
      <c r="CD32" s="124" t="s">
        <v>844</v>
      </c>
    </row>
    <row r="33" spans="1:82" ht="39" customHeight="1" x14ac:dyDescent="0.25">
      <c r="A33" s="125" t="s">
        <v>489</v>
      </c>
      <c r="B33" s="139" t="s">
        <v>881</v>
      </c>
      <c r="C33" s="124" t="s">
        <v>844</v>
      </c>
      <c r="D33" s="123" t="s">
        <v>844</v>
      </c>
      <c r="E33" s="123" t="s">
        <v>844</v>
      </c>
      <c r="F33" s="123" t="s">
        <v>844</v>
      </c>
      <c r="G33" s="123" t="s">
        <v>844</v>
      </c>
      <c r="H33" s="123" t="s">
        <v>844</v>
      </c>
      <c r="I33" s="123" t="s">
        <v>844</v>
      </c>
      <c r="J33" s="123" t="s">
        <v>844</v>
      </c>
      <c r="K33" s="123" t="s">
        <v>844</v>
      </c>
      <c r="L33" s="123" t="s">
        <v>844</v>
      </c>
      <c r="M33" s="123" t="s">
        <v>844</v>
      </c>
      <c r="N33" s="123" t="s">
        <v>844</v>
      </c>
      <c r="O33" s="123" t="s">
        <v>844</v>
      </c>
      <c r="P33" s="123" t="s">
        <v>844</v>
      </c>
      <c r="Q33" s="123" t="s">
        <v>844</v>
      </c>
      <c r="R33" s="123" t="s">
        <v>844</v>
      </c>
      <c r="S33" s="123" t="s">
        <v>844</v>
      </c>
      <c r="T33" s="123" t="s">
        <v>844</v>
      </c>
      <c r="U33" s="123" t="s">
        <v>844</v>
      </c>
      <c r="V33" s="123" t="s">
        <v>844</v>
      </c>
      <c r="W33" s="123" t="s">
        <v>844</v>
      </c>
      <c r="X33" s="123" t="s">
        <v>844</v>
      </c>
      <c r="Y33" s="123" t="s">
        <v>844</v>
      </c>
      <c r="Z33" s="123" t="s">
        <v>844</v>
      </c>
      <c r="AA33" s="123" t="s">
        <v>844</v>
      </c>
      <c r="AB33" s="123" t="s">
        <v>844</v>
      </c>
      <c r="AC33" s="123" t="s">
        <v>844</v>
      </c>
      <c r="AD33" s="123" t="s">
        <v>844</v>
      </c>
      <c r="AE33" s="123" t="s">
        <v>844</v>
      </c>
      <c r="AF33" s="123" t="s">
        <v>844</v>
      </c>
      <c r="AG33" s="123" t="s">
        <v>844</v>
      </c>
      <c r="AH33" s="123" t="s">
        <v>844</v>
      </c>
      <c r="AI33" s="123" t="s">
        <v>844</v>
      </c>
      <c r="AJ33" s="123" t="s">
        <v>844</v>
      </c>
      <c r="AK33" s="123" t="s">
        <v>844</v>
      </c>
      <c r="AL33" s="123" t="s">
        <v>844</v>
      </c>
      <c r="AM33" s="123" t="s">
        <v>844</v>
      </c>
      <c r="AN33" s="123" t="s">
        <v>844</v>
      </c>
      <c r="AO33" s="123" t="s">
        <v>844</v>
      </c>
      <c r="AP33" s="123" t="s">
        <v>844</v>
      </c>
      <c r="AQ33" s="123" t="s">
        <v>844</v>
      </c>
      <c r="AR33" s="123" t="s">
        <v>844</v>
      </c>
      <c r="AS33" s="123" t="s">
        <v>844</v>
      </c>
      <c r="AT33" s="123" t="s">
        <v>844</v>
      </c>
      <c r="AU33" s="123" t="s">
        <v>844</v>
      </c>
      <c r="AV33" s="123" t="s">
        <v>844</v>
      </c>
      <c r="AW33" s="123" t="s">
        <v>844</v>
      </c>
      <c r="AX33" s="123" t="s">
        <v>844</v>
      </c>
      <c r="AY33" s="123" t="s">
        <v>844</v>
      </c>
      <c r="AZ33" s="123" t="s">
        <v>844</v>
      </c>
      <c r="BA33" s="123" t="s">
        <v>844</v>
      </c>
      <c r="BB33" s="123" t="s">
        <v>844</v>
      </c>
      <c r="BC33" s="123" t="s">
        <v>844</v>
      </c>
      <c r="BD33" s="123" t="s">
        <v>844</v>
      </c>
      <c r="BE33" s="123" t="s">
        <v>844</v>
      </c>
      <c r="BF33" s="123" t="s">
        <v>844</v>
      </c>
      <c r="BG33" s="123" t="s">
        <v>844</v>
      </c>
      <c r="BH33" s="123" t="s">
        <v>844</v>
      </c>
      <c r="BI33" s="123" t="s">
        <v>844</v>
      </c>
      <c r="BJ33" s="123" t="s">
        <v>844</v>
      </c>
      <c r="BK33" s="123" t="s">
        <v>844</v>
      </c>
      <c r="BL33" s="123" t="s">
        <v>844</v>
      </c>
      <c r="BM33" s="123" t="s">
        <v>844</v>
      </c>
      <c r="BN33" s="123" t="s">
        <v>844</v>
      </c>
      <c r="BO33" s="123" t="s">
        <v>844</v>
      </c>
      <c r="BP33" s="123" t="s">
        <v>844</v>
      </c>
      <c r="BQ33" s="123" t="s">
        <v>844</v>
      </c>
      <c r="BR33" s="123" t="s">
        <v>844</v>
      </c>
      <c r="BS33" s="123" t="s">
        <v>844</v>
      </c>
      <c r="BT33" s="123" t="s">
        <v>844</v>
      </c>
      <c r="BU33" s="123" t="s">
        <v>844</v>
      </c>
      <c r="BV33" s="123" t="s">
        <v>844</v>
      </c>
      <c r="BW33" s="123" t="s">
        <v>844</v>
      </c>
      <c r="BX33" s="123" t="s">
        <v>844</v>
      </c>
      <c r="BY33" s="123" t="s">
        <v>844</v>
      </c>
      <c r="BZ33" s="123" t="s">
        <v>844</v>
      </c>
      <c r="CA33" s="123" t="s">
        <v>844</v>
      </c>
      <c r="CB33" s="123" t="s">
        <v>844</v>
      </c>
      <c r="CC33" s="123" t="s">
        <v>844</v>
      </c>
      <c r="CD33" s="124" t="s">
        <v>844</v>
      </c>
    </row>
    <row r="34" spans="1:82" ht="39" customHeight="1" x14ac:dyDescent="0.25">
      <c r="A34" s="125" t="s">
        <v>32</v>
      </c>
      <c r="B34" s="139" t="s">
        <v>848</v>
      </c>
      <c r="C34" s="124" t="s">
        <v>844</v>
      </c>
      <c r="D34" s="123" t="s">
        <v>844</v>
      </c>
      <c r="E34" s="123" t="s">
        <v>844</v>
      </c>
      <c r="F34" s="123" t="s">
        <v>844</v>
      </c>
      <c r="G34" s="123" t="s">
        <v>844</v>
      </c>
      <c r="H34" s="123" t="s">
        <v>844</v>
      </c>
      <c r="I34" s="123" t="s">
        <v>844</v>
      </c>
      <c r="J34" s="123" t="s">
        <v>844</v>
      </c>
      <c r="K34" s="123" t="s">
        <v>844</v>
      </c>
      <c r="L34" s="123" t="s">
        <v>844</v>
      </c>
      <c r="M34" s="123" t="s">
        <v>844</v>
      </c>
      <c r="N34" s="123" t="s">
        <v>844</v>
      </c>
      <c r="O34" s="123" t="s">
        <v>844</v>
      </c>
      <c r="P34" s="123" t="s">
        <v>844</v>
      </c>
      <c r="Q34" s="123" t="s">
        <v>844</v>
      </c>
      <c r="R34" s="123" t="s">
        <v>844</v>
      </c>
      <c r="S34" s="123" t="s">
        <v>844</v>
      </c>
      <c r="T34" s="123" t="s">
        <v>844</v>
      </c>
      <c r="U34" s="123" t="s">
        <v>844</v>
      </c>
      <c r="V34" s="123" t="s">
        <v>844</v>
      </c>
      <c r="W34" s="123" t="s">
        <v>844</v>
      </c>
      <c r="X34" s="123" t="s">
        <v>844</v>
      </c>
      <c r="Y34" s="123" t="s">
        <v>844</v>
      </c>
      <c r="Z34" s="123" t="s">
        <v>844</v>
      </c>
      <c r="AA34" s="123" t="s">
        <v>844</v>
      </c>
      <c r="AB34" s="123" t="s">
        <v>844</v>
      </c>
      <c r="AC34" s="123" t="s">
        <v>844</v>
      </c>
      <c r="AD34" s="123" t="s">
        <v>844</v>
      </c>
      <c r="AE34" s="123" t="s">
        <v>844</v>
      </c>
      <c r="AF34" s="123" t="s">
        <v>844</v>
      </c>
      <c r="AG34" s="123" t="s">
        <v>844</v>
      </c>
      <c r="AH34" s="123" t="s">
        <v>844</v>
      </c>
      <c r="AI34" s="123" t="s">
        <v>844</v>
      </c>
      <c r="AJ34" s="123" t="s">
        <v>844</v>
      </c>
      <c r="AK34" s="123" t="s">
        <v>844</v>
      </c>
      <c r="AL34" s="123" t="s">
        <v>844</v>
      </c>
      <c r="AM34" s="123" t="s">
        <v>844</v>
      </c>
      <c r="AN34" s="123" t="s">
        <v>844</v>
      </c>
      <c r="AO34" s="123" t="s">
        <v>844</v>
      </c>
      <c r="AP34" s="123" t="s">
        <v>844</v>
      </c>
      <c r="AQ34" s="123" t="s">
        <v>844</v>
      </c>
      <c r="AR34" s="123" t="s">
        <v>844</v>
      </c>
      <c r="AS34" s="123" t="s">
        <v>844</v>
      </c>
      <c r="AT34" s="123" t="s">
        <v>844</v>
      </c>
      <c r="AU34" s="123" t="s">
        <v>844</v>
      </c>
      <c r="AV34" s="123" t="s">
        <v>844</v>
      </c>
      <c r="AW34" s="123" t="s">
        <v>844</v>
      </c>
      <c r="AX34" s="123" t="s">
        <v>844</v>
      </c>
      <c r="AY34" s="123" t="s">
        <v>844</v>
      </c>
      <c r="AZ34" s="123" t="s">
        <v>844</v>
      </c>
      <c r="BA34" s="123" t="s">
        <v>844</v>
      </c>
      <c r="BB34" s="123" t="s">
        <v>844</v>
      </c>
      <c r="BC34" s="123" t="s">
        <v>844</v>
      </c>
      <c r="BD34" s="123" t="s">
        <v>844</v>
      </c>
      <c r="BE34" s="123" t="s">
        <v>844</v>
      </c>
      <c r="BF34" s="123" t="s">
        <v>844</v>
      </c>
      <c r="BG34" s="123" t="s">
        <v>844</v>
      </c>
      <c r="BH34" s="123" t="s">
        <v>844</v>
      </c>
      <c r="BI34" s="123" t="s">
        <v>844</v>
      </c>
      <c r="BJ34" s="123" t="s">
        <v>844</v>
      </c>
      <c r="BK34" s="123" t="s">
        <v>844</v>
      </c>
      <c r="BL34" s="123" t="s">
        <v>844</v>
      </c>
      <c r="BM34" s="123" t="s">
        <v>844</v>
      </c>
      <c r="BN34" s="123" t="s">
        <v>844</v>
      </c>
      <c r="BO34" s="123" t="s">
        <v>844</v>
      </c>
      <c r="BP34" s="123" t="s">
        <v>844</v>
      </c>
      <c r="BQ34" s="123" t="s">
        <v>844</v>
      </c>
      <c r="BR34" s="123" t="s">
        <v>844</v>
      </c>
      <c r="BS34" s="123" t="s">
        <v>844</v>
      </c>
      <c r="BT34" s="123" t="s">
        <v>844</v>
      </c>
      <c r="BU34" s="123" t="s">
        <v>844</v>
      </c>
      <c r="BV34" s="123" t="s">
        <v>844</v>
      </c>
      <c r="BW34" s="123" t="s">
        <v>844</v>
      </c>
      <c r="BX34" s="123" t="s">
        <v>844</v>
      </c>
      <c r="BY34" s="123" t="s">
        <v>844</v>
      </c>
      <c r="BZ34" s="123" t="s">
        <v>844</v>
      </c>
      <c r="CA34" s="123" t="s">
        <v>844</v>
      </c>
      <c r="CB34" s="123" t="s">
        <v>844</v>
      </c>
      <c r="CC34" s="123" t="s">
        <v>844</v>
      </c>
      <c r="CD34" s="124" t="s">
        <v>844</v>
      </c>
    </row>
    <row r="35" spans="1:82" ht="42" customHeight="1" x14ac:dyDescent="0.25">
      <c r="A35" s="125" t="s">
        <v>36</v>
      </c>
      <c r="B35" s="139" t="s">
        <v>849</v>
      </c>
      <c r="C35" s="124" t="s">
        <v>844</v>
      </c>
      <c r="D35" s="124" t="s">
        <v>844</v>
      </c>
      <c r="E35" s="150">
        <f t="shared" si="0"/>
        <v>0</v>
      </c>
      <c r="F35" s="150">
        <f t="shared" si="1"/>
        <v>0</v>
      </c>
      <c r="G35" s="150">
        <f t="shared" si="2"/>
        <v>0</v>
      </c>
      <c r="H35" s="150">
        <f t="shared" si="3"/>
        <v>0</v>
      </c>
      <c r="I35" s="150">
        <f t="shared" si="4"/>
        <v>0</v>
      </c>
      <c r="J35" s="150">
        <f t="shared" si="5"/>
        <v>0</v>
      </c>
      <c r="K35" s="150">
        <f t="shared" si="6"/>
        <v>1</v>
      </c>
      <c r="L35" s="150">
        <f t="shared" ref="L35:AM35" si="113">SUM(L36:L36)</f>
        <v>0</v>
      </c>
      <c r="M35" s="150">
        <f t="shared" si="113"/>
        <v>0</v>
      </c>
      <c r="N35" s="150">
        <f t="shared" si="113"/>
        <v>0</v>
      </c>
      <c r="O35" s="150">
        <f t="shared" si="113"/>
        <v>0</v>
      </c>
      <c r="P35" s="150">
        <f t="shared" si="113"/>
        <v>0</v>
      </c>
      <c r="Q35" s="150">
        <f t="shared" si="113"/>
        <v>0</v>
      </c>
      <c r="R35" s="150">
        <f t="shared" si="113"/>
        <v>0</v>
      </c>
      <c r="S35" s="150">
        <f t="shared" si="113"/>
        <v>0</v>
      </c>
      <c r="T35" s="150">
        <f t="shared" si="113"/>
        <v>0</v>
      </c>
      <c r="U35" s="150">
        <f t="shared" si="113"/>
        <v>0</v>
      </c>
      <c r="V35" s="150">
        <f t="shared" si="113"/>
        <v>0</v>
      </c>
      <c r="W35" s="150">
        <f t="shared" si="113"/>
        <v>0</v>
      </c>
      <c r="X35" s="150">
        <f t="shared" si="113"/>
        <v>0</v>
      </c>
      <c r="Y35" s="150">
        <f t="shared" si="113"/>
        <v>0</v>
      </c>
      <c r="Z35" s="150">
        <f t="shared" si="113"/>
        <v>0</v>
      </c>
      <c r="AA35" s="150">
        <f t="shared" si="113"/>
        <v>0</v>
      </c>
      <c r="AB35" s="150">
        <f t="shared" si="113"/>
        <v>0</v>
      </c>
      <c r="AC35" s="150">
        <f t="shared" si="113"/>
        <v>0</v>
      </c>
      <c r="AD35" s="150">
        <f t="shared" si="113"/>
        <v>0</v>
      </c>
      <c r="AE35" s="150">
        <f t="shared" si="113"/>
        <v>0</v>
      </c>
      <c r="AF35" s="150">
        <f t="shared" si="113"/>
        <v>0</v>
      </c>
      <c r="AG35" s="150">
        <f t="shared" si="113"/>
        <v>0</v>
      </c>
      <c r="AH35" s="150">
        <f t="shared" si="113"/>
        <v>0</v>
      </c>
      <c r="AI35" s="150">
        <f t="shared" si="113"/>
        <v>0</v>
      </c>
      <c r="AJ35" s="150">
        <f t="shared" si="113"/>
        <v>0</v>
      </c>
      <c r="AK35" s="150">
        <f t="shared" si="113"/>
        <v>0</v>
      </c>
      <c r="AL35" s="150">
        <f t="shared" si="113"/>
        <v>0</v>
      </c>
      <c r="AM35" s="150">
        <f t="shared" si="113"/>
        <v>1</v>
      </c>
      <c r="AN35" s="150">
        <f t="shared" ref="AN35" si="114">AU35+BB35+BI35+BP35</f>
        <v>0</v>
      </c>
      <c r="AO35" s="150">
        <f t="shared" si="52"/>
        <v>0</v>
      </c>
      <c r="AP35" s="150">
        <f t="shared" si="53"/>
        <v>0</v>
      </c>
      <c r="AQ35" s="150">
        <f t="shared" si="54"/>
        <v>0</v>
      </c>
      <c r="AR35" s="150">
        <f t="shared" si="55"/>
        <v>0</v>
      </c>
      <c r="AS35" s="150">
        <f t="shared" si="56"/>
        <v>0</v>
      </c>
      <c r="AT35" s="150">
        <f t="shared" si="57"/>
        <v>1</v>
      </c>
      <c r="AU35" s="150">
        <f t="shared" ref="AU35:CC35" si="115">SUM(AU36:AU36)</f>
        <v>0</v>
      </c>
      <c r="AV35" s="150">
        <f t="shared" si="115"/>
        <v>0</v>
      </c>
      <c r="AW35" s="150">
        <f t="shared" si="115"/>
        <v>0</v>
      </c>
      <c r="AX35" s="150">
        <f t="shared" si="115"/>
        <v>0</v>
      </c>
      <c r="AY35" s="150">
        <f t="shared" si="115"/>
        <v>0</v>
      </c>
      <c r="AZ35" s="150">
        <f t="shared" si="115"/>
        <v>0</v>
      </c>
      <c r="BA35" s="150">
        <f t="shared" si="115"/>
        <v>0</v>
      </c>
      <c r="BB35" s="150">
        <f t="shared" si="115"/>
        <v>0</v>
      </c>
      <c r="BC35" s="150">
        <f t="shared" si="115"/>
        <v>0</v>
      </c>
      <c r="BD35" s="150">
        <f t="shared" si="115"/>
        <v>0</v>
      </c>
      <c r="BE35" s="150">
        <f t="shared" si="115"/>
        <v>0</v>
      </c>
      <c r="BF35" s="150">
        <f t="shared" si="115"/>
        <v>0</v>
      </c>
      <c r="BG35" s="150">
        <f t="shared" si="115"/>
        <v>0</v>
      </c>
      <c r="BH35" s="150">
        <f t="shared" si="115"/>
        <v>0</v>
      </c>
      <c r="BI35" s="150">
        <f t="shared" si="115"/>
        <v>0</v>
      </c>
      <c r="BJ35" s="150">
        <f t="shared" si="115"/>
        <v>0</v>
      </c>
      <c r="BK35" s="150">
        <f t="shared" si="115"/>
        <v>0</v>
      </c>
      <c r="BL35" s="150">
        <f t="shared" si="115"/>
        <v>0</v>
      </c>
      <c r="BM35" s="150">
        <f t="shared" si="115"/>
        <v>0</v>
      </c>
      <c r="BN35" s="150">
        <f t="shared" si="115"/>
        <v>0</v>
      </c>
      <c r="BO35" s="150">
        <f t="shared" si="115"/>
        <v>0</v>
      </c>
      <c r="BP35" s="150">
        <f t="shared" si="115"/>
        <v>0</v>
      </c>
      <c r="BQ35" s="150">
        <f t="shared" si="115"/>
        <v>0</v>
      </c>
      <c r="BR35" s="150">
        <f t="shared" si="115"/>
        <v>0</v>
      </c>
      <c r="BS35" s="150">
        <f t="shared" si="115"/>
        <v>0</v>
      </c>
      <c r="BT35" s="150">
        <f t="shared" si="115"/>
        <v>0</v>
      </c>
      <c r="BU35" s="150">
        <f t="shared" si="115"/>
        <v>0</v>
      </c>
      <c r="BV35" s="150">
        <f t="shared" si="115"/>
        <v>1</v>
      </c>
      <c r="BW35" s="150">
        <f t="shared" si="115"/>
        <v>0</v>
      </c>
      <c r="BX35" s="150">
        <f t="shared" si="115"/>
        <v>0</v>
      </c>
      <c r="BY35" s="150">
        <f t="shared" si="115"/>
        <v>0</v>
      </c>
      <c r="BZ35" s="150">
        <f t="shared" si="115"/>
        <v>0</v>
      </c>
      <c r="CA35" s="150">
        <f t="shared" si="115"/>
        <v>0</v>
      </c>
      <c r="CB35" s="150">
        <f t="shared" si="115"/>
        <v>0</v>
      </c>
      <c r="CC35" s="150">
        <f t="shared" si="115"/>
        <v>0</v>
      </c>
      <c r="CD35" s="124" t="s">
        <v>844</v>
      </c>
    </row>
    <row r="36" spans="1:82" ht="28.5" customHeight="1" x14ac:dyDescent="0.25">
      <c r="A36" s="125" t="s">
        <v>875</v>
      </c>
      <c r="B36" s="169" t="s">
        <v>876</v>
      </c>
      <c r="C36" s="139" t="s">
        <v>877</v>
      </c>
      <c r="D36" s="124" t="s">
        <v>844</v>
      </c>
      <c r="E36" s="150">
        <f>L36+S36+Z36+AG36</f>
        <v>0</v>
      </c>
      <c r="F36" s="150">
        <f t="shared" ref="F36" si="116">M36+T36+AA36+AH36</f>
        <v>0</v>
      </c>
      <c r="G36" s="150">
        <f t="shared" ref="G36" si="117">N36+U36+AB36+AI36</f>
        <v>0</v>
      </c>
      <c r="H36" s="150">
        <f t="shared" ref="H36" si="118">O36+V36+AC36+AJ36</f>
        <v>0</v>
      </c>
      <c r="I36" s="150">
        <f t="shared" ref="I36" si="119">P36+W36+AD36+AK36</f>
        <v>0</v>
      </c>
      <c r="J36" s="150">
        <f t="shared" ref="J36" si="120">Q36+X36+AE36+AL36</f>
        <v>0</v>
      </c>
      <c r="K36" s="150">
        <f t="shared" ref="K36" si="121">R36+Y36+AF36+AM36</f>
        <v>1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0">
        <v>0</v>
      </c>
      <c r="AG36" s="150">
        <v>0</v>
      </c>
      <c r="AH36" s="150">
        <v>0</v>
      </c>
      <c r="AI36" s="150">
        <v>0</v>
      </c>
      <c r="AJ36" s="150">
        <v>0</v>
      </c>
      <c r="AK36" s="150">
        <v>0</v>
      </c>
      <c r="AL36" s="150">
        <v>0</v>
      </c>
      <c r="AM36" s="150">
        <v>1</v>
      </c>
      <c r="AN36" s="150">
        <f t="shared" ref="AN36" si="122">AU36+BB36+BI36+BP36</f>
        <v>0</v>
      </c>
      <c r="AO36" s="150">
        <f t="shared" ref="AO36" si="123">AV36+BC36+BJ36+BQ36</f>
        <v>0</v>
      </c>
      <c r="AP36" s="150">
        <f t="shared" ref="AP36" si="124">AW36+BD36+BK36+BR36</f>
        <v>0</v>
      </c>
      <c r="AQ36" s="150">
        <f t="shared" ref="AQ36" si="125">AX36+BE36+BL36+BS36</f>
        <v>0</v>
      </c>
      <c r="AR36" s="150">
        <f t="shared" ref="AR36" si="126">AY36+BF36+BM36+BT36</f>
        <v>0</v>
      </c>
      <c r="AS36" s="150">
        <f t="shared" ref="AS36" si="127">AZ36+BG36+BN36+BU36</f>
        <v>0</v>
      </c>
      <c r="AT36" s="150">
        <f t="shared" ref="AT36" si="128">BA36+BH36+BO36+BV36</f>
        <v>1</v>
      </c>
      <c r="AU36" s="150">
        <v>0</v>
      </c>
      <c r="AV36" s="150">
        <v>0</v>
      </c>
      <c r="AW36" s="150">
        <v>0</v>
      </c>
      <c r="AX36" s="150">
        <v>0</v>
      </c>
      <c r="AY36" s="150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f>AI36</f>
        <v>0</v>
      </c>
      <c r="BE36" s="150">
        <v>0</v>
      </c>
      <c r="BF36" s="150">
        <v>0</v>
      </c>
      <c r="BG36" s="150">
        <v>0</v>
      </c>
      <c r="BH36" s="150">
        <v>0</v>
      </c>
      <c r="BI36" s="150">
        <v>0</v>
      </c>
      <c r="BJ36" s="150">
        <v>0</v>
      </c>
      <c r="BK36" s="150">
        <v>0</v>
      </c>
      <c r="BL36" s="150">
        <v>0</v>
      </c>
      <c r="BM36" s="150">
        <v>0</v>
      </c>
      <c r="BN36" s="150">
        <v>0</v>
      </c>
      <c r="BO36" s="150">
        <v>0</v>
      </c>
      <c r="BP36" s="150">
        <v>0</v>
      </c>
      <c r="BQ36" s="150">
        <v>0</v>
      </c>
      <c r="BR36" s="150">
        <v>0</v>
      </c>
      <c r="BS36" s="150">
        <v>0</v>
      </c>
      <c r="BT36" s="150">
        <v>0</v>
      </c>
      <c r="BU36" s="150">
        <v>0</v>
      </c>
      <c r="BV36" s="150">
        <v>1</v>
      </c>
      <c r="BW36" s="150">
        <v>0</v>
      </c>
      <c r="BX36" s="150">
        <v>0</v>
      </c>
      <c r="BY36" s="150">
        <v>0</v>
      </c>
      <c r="BZ36" s="150">
        <v>0</v>
      </c>
      <c r="CA36" s="150">
        <v>0</v>
      </c>
      <c r="CB36" s="150">
        <v>0</v>
      </c>
      <c r="CC36" s="150">
        <v>0</v>
      </c>
      <c r="CD36" s="124" t="s">
        <v>844</v>
      </c>
    </row>
    <row r="37" spans="1:82" x14ac:dyDescent="0.25">
      <c r="A37" s="121" t="s">
        <v>807</v>
      </c>
    </row>
    <row r="38" spans="1:82" x14ac:dyDescent="0.25">
      <c r="A38" s="121" t="s">
        <v>808</v>
      </c>
    </row>
  </sheetData>
  <mergeCells count="32">
    <mergeCell ref="L10:AJ10"/>
    <mergeCell ref="BW3:CD3"/>
    <mergeCell ref="BY4:CD4"/>
    <mergeCell ref="BU5:BX5"/>
    <mergeCell ref="L11:Z11"/>
    <mergeCell ref="CA2:CD2"/>
    <mergeCell ref="A7:AK7"/>
    <mergeCell ref="L8:M8"/>
    <mergeCell ref="N8:O8"/>
    <mergeCell ref="P8:Q8"/>
    <mergeCell ref="A19:A22"/>
    <mergeCell ref="B19:B22"/>
    <mergeCell ref="C19:C22"/>
    <mergeCell ref="D19:D22"/>
    <mergeCell ref="E20:AM20"/>
    <mergeCell ref="AG21:AM21"/>
    <mergeCell ref="BW19:CC21"/>
    <mergeCell ref="P13:Q13"/>
    <mergeCell ref="BB21:BH21"/>
    <mergeCell ref="O15:CD15"/>
    <mergeCell ref="CD19:CD22"/>
    <mergeCell ref="AU21:BA21"/>
    <mergeCell ref="AN21:AT21"/>
    <mergeCell ref="E19:BV19"/>
    <mergeCell ref="E21:K21"/>
    <mergeCell ref="L21:R21"/>
    <mergeCell ref="S21:Y21"/>
    <mergeCell ref="AN20:BV20"/>
    <mergeCell ref="BI21:BO21"/>
    <mergeCell ref="BP21:BV21"/>
    <mergeCell ref="Z21:AF21"/>
    <mergeCell ref="O16:AL16"/>
  </mergeCells>
  <phoneticPr fontId="17" type="noConversion"/>
  <pageMargins left="0" right="0" top="0.74803149606299213" bottom="0.74803149606299213" header="0.31496062992125984" footer="0.31496062992125984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Q36"/>
  <sheetViews>
    <sheetView view="pageBreakPreview" topLeftCell="I10" zoomScale="96" zoomScaleNormal="95" zoomScaleSheetLayoutView="96" workbookViewId="0">
      <selection activeCell="Y17" sqref="Y17:AO17"/>
    </sheetView>
  </sheetViews>
  <sheetFormatPr defaultRowHeight="15.75" x14ac:dyDescent="0.25"/>
  <cols>
    <col min="1" max="1" width="7" style="1" customWidth="1"/>
    <col min="2" max="2" width="39" style="1" customWidth="1"/>
    <col min="3" max="3" width="12.7109375" style="1" customWidth="1"/>
    <col min="4" max="4" width="8.5703125" style="1" customWidth="1"/>
    <col min="5" max="6" width="4.7109375" style="1" customWidth="1"/>
    <col min="7" max="7" width="5.85546875" style="1" customWidth="1"/>
    <col min="8" max="53" width="4.7109375" style="1" customWidth="1"/>
    <col min="54" max="54" width="4.7109375" style="120" customWidth="1"/>
    <col min="55" max="59" width="4.7109375" style="1" customWidth="1"/>
    <col min="60" max="60" width="7.5703125" style="1" customWidth="1"/>
    <col min="61" max="16384" width="9.140625" style="1"/>
  </cols>
  <sheetData>
    <row r="1" spans="1:69" s="45" customFormat="1" ht="10.5" x14ac:dyDescent="0.2">
      <c r="BB1" s="133"/>
      <c r="BH1" s="46" t="s">
        <v>809</v>
      </c>
    </row>
    <row r="2" spans="1:69" s="45" customFormat="1" ht="21" customHeight="1" x14ac:dyDescent="0.2">
      <c r="BB2" s="133"/>
      <c r="BD2" s="462" t="s">
        <v>3</v>
      </c>
      <c r="BE2" s="462"/>
      <c r="BF2" s="462"/>
      <c r="BG2" s="462"/>
      <c r="BH2" s="462"/>
    </row>
    <row r="3" spans="1:69" s="45" customFormat="1" ht="21" customHeight="1" x14ac:dyDescent="0.2">
      <c r="BB3" s="133"/>
      <c r="BD3" s="47"/>
      <c r="BE3" s="47"/>
      <c r="BF3" s="47"/>
      <c r="BG3" s="47"/>
      <c r="BH3" s="47"/>
    </row>
    <row r="4" spans="1:69" s="45" customFormat="1" ht="31.5" customHeight="1" x14ac:dyDescent="0.2">
      <c r="BA4" s="341" t="s">
        <v>851</v>
      </c>
      <c r="BB4" s="341"/>
      <c r="BC4" s="341"/>
      <c r="BD4" s="341"/>
      <c r="BE4" s="341"/>
      <c r="BF4" s="341"/>
      <c r="BG4" s="341"/>
      <c r="BH4" s="341"/>
      <c r="BK4" s="95"/>
      <c r="BL4" s="95"/>
      <c r="BM4" s="95"/>
      <c r="BN4" s="95"/>
      <c r="BO4" s="95"/>
      <c r="BP4" s="95"/>
      <c r="BQ4" s="95"/>
    </row>
    <row r="5" spans="1:69" s="45" customFormat="1" ht="21" customHeight="1" x14ac:dyDescent="0.2">
      <c r="AY5" s="96"/>
      <c r="AZ5" s="96"/>
      <c r="BA5" s="96"/>
      <c r="BB5" s="155"/>
      <c r="BC5" s="342" t="str">
        <f>Ф10!R5</f>
        <v>И.В. Павленко</v>
      </c>
      <c r="BD5" s="342"/>
      <c r="BE5" s="342"/>
      <c r="BF5" s="342"/>
      <c r="BG5" s="342"/>
      <c r="BH5" s="342"/>
      <c r="BM5" s="97"/>
      <c r="BN5" s="97"/>
      <c r="BO5" s="97"/>
      <c r="BP5" s="97"/>
      <c r="BQ5" s="97"/>
    </row>
    <row r="6" spans="1:69" s="45" customFormat="1" ht="21" customHeight="1" x14ac:dyDescent="0.2">
      <c r="AY6" s="425" t="s">
        <v>852</v>
      </c>
      <c r="AZ6" s="425"/>
      <c r="BA6" s="425"/>
      <c r="BB6" s="425"/>
      <c r="BC6" s="76"/>
      <c r="BD6" s="47"/>
      <c r="BE6" s="47"/>
      <c r="BF6" s="47"/>
      <c r="BG6" s="47"/>
      <c r="BI6" s="76"/>
      <c r="BJ6" s="76"/>
      <c r="BK6" s="76"/>
      <c r="BL6" s="47"/>
      <c r="BM6" s="47"/>
      <c r="BN6" s="47"/>
      <c r="BO6" s="47"/>
      <c r="BP6" s="47"/>
      <c r="BQ6" s="47"/>
    </row>
    <row r="7" spans="1:69" s="45" customFormat="1" ht="21" customHeight="1" x14ac:dyDescent="0.2">
      <c r="BA7" s="41" t="s">
        <v>853</v>
      </c>
      <c r="BB7" s="133"/>
      <c r="BD7" s="47"/>
      <c r="BE7" s="47"/>
      <c r="BF7" s="47"/>
      <c r="BG7" s="47"/>
      <c r="BH7" s="94"/>
      <c r="BL7" s="47"/>
      <c r="BM7" s="47"/>
      <c r="BN7" s="47"/>
      <c r="BP7" s="47"/>
      <c r="BQ7" s="47"/>
    </row>
    <row r="8" spans="1:69" s="45" customFormat="1" ht="19.5" customHeight="1" x14ac:dyDescent="0.25">
      <c r="A8" s="338" t="s">
        <v>810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</row>
    <row r="9" spans="1:69" s="45" customFormat="1" ht="10.5" x14ac:dyDescent="0.2">
      <c r="U9" s="46" t="s">
        <v>693</v>
      </c>
      <c r="V9" s="448" t="str">
        <f>Ф15!L8</f>
        <v>4</v>
      </c>
      <c r="W9" s="449"/>
      <c r="X9" s="463" t="s">
        <v>725</v>
      </c>
      <c r="Y9" s="463"/>
      <c r="Z9" s="448" t="str">
        <f>Ф15!P8</f>
        <v>2023</v>
      </c>
      <c r="AA9" s="449"/>
      <c r="AB9" s="45" t="s">
        <v>695</v>
      </c>
      <c r="BB9" s="133"/>
    </row>
    <row r="10" spans="1:69" ht="9" customHeight="1" x14ac:dyDescent="0.25"/>
    <row r="11" spans="1:69" s="45" customFormat="1" ht="10.5" x14ac:dyDescent="0.2">
      <c r="U11" s="46" t="s">
        <v>811</v>
      </c>
      <c r="V11" s="464" t="str">
        <f>Ф15!L10</f>
        <v>Акционерное общество "Спасскэлектросеть"</v>
      </c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BB11" s="133"/>
    </row>
    <row r="12" spans="1:69" s="48" customFormat="1" ht="10.5" customHeight="1" x14ac:dyDescent="0.15">
      <c r="V12" s="447" t="s">
        <v>4</v>
      </c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BB12" s="161"/>
    </row>
    <row r="13" spans="1:69" ht="9" customHeight="1" x14ac:dyDescent="0.25"/>
    <row r="14" spans="1:69" s="45" customFormat="1" ht="10.5" x14ac:dyDescent="0.2">
      <c r="Y14" s="46" t="s">
        <v>697</v>
      </c>
      <c r="Z14" s="448" t="str">
        <f>Ф15!P13</f>
        <v>2024</v>
      </c>
      <c r="AA14" s="449"/>
      <c r="AB14" s="45" t="s">
        <v>5</v>
      </c>
      <c r="BB14" s="133"/>
    </row>
    <row r="15" spans="1:69" ht="9" customHeight="1" x14ac:dyDescent="0.25"/>
    <row r="16" spans="1:69" s="45" customFormat="1" ht="40.5" customHeight="1" x14ac:dyDescent="0.2">
      <c r="X16" s="46" t="s">
        <v>698</v>
      </c>
      <c r="Y16" s="446" t="s">
        <v>1177</v>
      </c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288"/>
      <c r="AZ16" s="288"/>
      <c r="BA16" s="288"/>
      <c r="BB16" s="316"/>
      <c r="BC16" s="288"/>
      <c r="BD16" s="288"/>
      <c r="BE16" s="288"/>
      <c r="BF16" s="288"/>
      <c r="BG16" s="288"/>
      <c r="BH16" s="288"/>
    </row>
    <row r="17" spans="1:60" s="48" customFormat="1" ht="8.25" x14ac:dyDescent="0.15">
      <c r="Y17" s="447" t="s">
        <v>6</v>
      </c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BB17" s="161"/>
    </row>
    <row r="18" spans="1:60" s="45" customFormat="1" ht="9" customHeight="1" x14ac:dyDescent="0.2">
      <c r="E18" s="49"/>
      <c r="F18" s="49"/>
      <c r="G18" s="49"/>
      <c r="H18" s="49"/>
      <c r="I18" s="49"/>
      <c r="BB18" s="133"/>
    </row>
    <row r="19" spans="1:60" s="48" customFormat="1" ht="15" customHeight="1" x14ac:dyDescent="0.15">
      <c r="A19" s="441" t="s">
        <v>699</v>
      </c>
      <c r="B19" s="441" t="s">
        <v>700</v>
      </c>
      <c r="C19" s="441" t="s">
        <v>701</v>
      </c>
      <c r="D19" s="441" t="s">
        <v>812</v>
      </c>
      <c r="E19" s="459" t="s">
        <v>865</v>
      </c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1"/>
      <c r="BC19" s="450" t="s">
        <v>803</v>
      </c>
      <c r="BD19" s="451"/>
      <c r="BE19" s="451"/>
      <c r="BF19" s="451"/>
      <c r="BG19" s="452"/>
      <c r="BH19" s="441" t="s">
        <v>705</v>
      </c>
    </row>
    <row r="20" spans="1:60" s="48" customFormat="1" ht="15" customHeight="1" x14ac:dyDescent="0.15">
      <c r="A20" s="442"/>
      <c r="B20" s="442"/>
      <c r="C20" s="442"/>
      <c r="D20" s="442"/>
      <c r="E20" s="443" t="s">
        <v>0</v>
      </c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5"/>
      <c r="AD20" s="443" t="s">
        <v>1</v>
      </c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5"/>
      <c r="BC20" s="453"/>
      <c r="BD20" s="454"/>
      <c r="BE20" s="454"/>
      <c r="BF20" s="454"/>
      <c r="BG20" s="455"/>
      <c r="BH20" s="442"/>
    </row>
    <row r="21" spans="1:60" s="48" customFormat="1" ht="15" customHeight="1" x14ac:dyDescent="0.15">
      <c r="A21" s="442"/>
      <c r="B21" s="442"/>
      <c r="C21" s="442"/>
      <c r="D21" s="442"/>
      <c r="E21" s="443" t="s">
        <v>706</v>
      </c>
      <c r="F21" s="444"/>
      <c r="G21" s="444"/>
      <c r="H21" s="444"/>
      <c r="I21" s="445"/>
      <c r="J21" s="443" t="s">
        <v>707</v>
      </c>
      <c r="K21" s="444"/>
      <c r="L21" s="444"/>
      <c r="M21" s="444"/>
      <c r="N21" s="445"/>
      <c r="O21" s="443" t="s">
        <v>708</v>
      </c>
      <c r="P21" s="444"/>
      <c r="Q21" s="444"/>
      <c r="R21" s="444"/>
      <c r="S21" s="445"/>
      <c r="T21" s="443" t="s">
        <v>709</v>
      </c>
      <c r="U21" s="444"/>
      <c r="V21" s="444"/>
      <c r="W21" s="444"/>
      <c r="X21" s="445"/>
      <c r="Y21" s="443" t="s">
        <v>710</v>
      </c>
      <c r="Z21" s="444"/>
      <c r="AA21" s="444"/>
      <c r="AB21" s="444"/>
      <c r="AC21" s="445"/>
      <c r="AD21" s="443" t="s">
        <v>706</v>
      </c>
      <c r="AE21" s="444"/>
      <c r="AF21" s="444"/>
      <c r="AG21" s="444"/>
      <c r="AH21" s="445"/>
      <c r="AI21" s="443" t="s">
        <v>707</v>
      </c>
      <c r="AJ21" s="444"/>
      <c r="AK21" s="444"/>
      <c r="AL21" s="444"/>
      <c r="AM21" s="445"/>
      <c r="AN21" s="443" t="s">
        <v>708</v>
      </c>
      <c r="AO21" s="444"/>
      <c r="AP21" s="444"/>
      <c r="AQ21" s="444"/>
      <c r="AR21" s="445"/>
      <c r="AS21" s="443" t="s">
        <v>709</v>
      </c>
      <c r="AT21" s="444"/>
      <c r="AU21" s="444"/>
      <c r="AV21" s="444"/>
      <c r="AW21" s="445"/>
      <c r="AX21" s="443" t="s">
        <v>710</v>
      </c>
      <c r="AY21" s="444"/>
      <c r="AZ21" s="444"/>
      <c r="BA21" s="444"/>
      <c r="BB21" s="445"/>
      <c r="BC21" s="456"/>
      <c r="BD21" s="457"/>
      <c r="BE21" s="457"/>
      <c r="BF21" s="457"/>
      <c r="BG21" s="458"/>
      <c r="BH21" s="442"/>
    </row>
    <row r="22" spans="1:60" s="48" customFormat="1" ht="33" customHeight="1" x14ac:dyDescent="0.15">
      <c r="A22" s="442"/>
      <c r="B22" s="442"/>
      <c r="C22" s="442"/>
      <c r="D22" s="442"/>
      <c r="E22" s="52" t="s">
        <v>739</v>
      </c>
      <c r="F22" s="52" t="s">
        <v>740</v>
      </c>
      <c r="G22" s="52" t="s">
        <v>741</v>
      </c>
      <c r="H22" s="52" t="s">
        <v>346</v>
      </c>
      <c r="I22" s="52" t="s">
        <v>742</v>
      </c>
      <c r="J22" s="52" t="s">
        <v>739</v>
      </c>
      <c r="K22" s="52" t="s">
        <v>740</v>
      </c>
      <c r="L22" s="52" t="s">
        <v>741</v>
      </c>
      <c r="M22" s="52" t="s">
        <v>346</v>
      </c>
      <c r="N22" s="52" t="s">
        <v>742</v>
      </c>
      <c r="O22" s="52" t="s">
        <v>739</v>
      </c>
      <c r="P22" s="52" t="s">
        <v>740</v>
      </c>
      <c r="Q22" s="52" t="s">
        <v>741</v>
      </c>
      <c r="R22" s="52" t="s">
        <v>346</v>
      </c>
      <c r="S22" s="52" t="s">
        <v>742</v>
      </c>
      <c r="T22" s="52" t="s">
        <v>739</v>
      </c>
      <c r="U22" s="52" t="s">
        <v>740</v>
      </c>
      <c r="V22" s="52" t="s">
        <v>741</v>
      </c>
      <c r="W22" s="52" t="s">
        <v>346</v>
      </c>
      <c r="X22" s="52" t="s">
        <v>742</v>
      </c>
      <c r="Y22" s="52" t="s">
        <v>739</v>
      </c>
      <c r="Z22" s="52" t="s">
        <v>740</v>
      </c>
      <c r="AA22" s="52" t="s">
        <v>741</v>
      </c>
      <c r="AB22" s="52" t="s">
        <v>346</v>
      </c>
      <c r="AC22" s="52" t="s">
        <v>742</v>
      </c>
      <c r="AD22" s="52" t="s">
        <v>739</v>
      </c>
      <c r="AE22" s="52" t="s">
        <v>740</v>
      </c>
      <c r="AF22" s="52" t="s">
        <v>741</v>
      </c>
      <c r="AG22" s="52" t="s">
        <v>346</v>
      </c>
      <c r="AH22" s="52" t="s">
        <v>742</v>
      </c>
      <c r="AI22" s="52" t="s">
        <v>739</v>
      </c>
      <c r="AJ22" s="52" t="s">
        <v>740</v>
      </c>
      <c r="AK22" s="52" t="s">
        <v>741</v>
      </c>
      <c r="AL22" s="52" t="s">
        <v>346</v>
      </c>
      <c r="AM22" s="52" t="s">
        <v>742</v>
      </c>
      <c r="AN22" s="52" t="s">
        <v>739</v>
      </c>
      <c r="AO22" s="52" t="s">
        <v>740</v>
      </c>
      <c r="AP22" s="52" t="s">
        <v>741</v>
      </c>
      <c r="AQ22" s="52" t="s">
        <v>346</v>
      </c>
      <c r="AR22" s="52" t="s">
        <v>742</v>
      </c>
      <c r="AS22" s="52" t="s">
        <v>739</v>
      </c>
      <c r="AT22" s="52" t="s">
        <v>740</v>
      </c>
      <c r="AU22" s="52" t="s">
        <v>741</v>
      </c>
      <c r="AV22" s="52" t="s">
        <v>346</v>
      </c>
      <c r="AW22" s="52" t="s">
        <v>742</v>
      </c>
      <c r="AX22" s="52" t="s">
        <v>739</v>
      </c>
      <c r="AY22" s="52" t="s">
        <v>740</v>
      </c>
      <c r="AZ22" s="52" t="s">
        <v>741</v>
      </c>
      <c r="BA22" s="52" t="s">
        <v>346</v>
      </c>
      <c r="BB22" s="185" t="s">
        <v>742</v>
      </c>
      <c r="BC22" s="52" t="s">
        <v>739</v>
      </c>
      <c r="BD22" s="52" t="s">
        <v>740</v>
      </c>
      <c r="BE22" s="52" t="s">
        <v>741</v>
      </c>
      <c r="BF22" s="52" t="s">
        <v>346</v>
      </c>
      <c r="BG22" s="52" t="s">
        <v>742</v>
      </c>
      <c r="BH22" s="442"/>
    </row>
    <row r="23" spans="1:60" s="48" customFormat="1" ht="8.25" x14ac:dyDescent="0.15">
      <c r="A23" s="53">
        <v>1</v>
      </c>
      <c r="B23" s="53">
        <v>2</v>
      </c>
      <c r="C23" s="53">
        <v>3</v>
      </c>
      <c r="D23" s="53">
        <v>4</v>
      </c>
      <c r="E23" s="53" t="s">
        <v>159</v>
      </c>
      <c r="F23" s="53" t="s">
        <v>164</v>
      </c>
      <c r="G23" s="53" t="s">
        <v>165</v>
      </c>
      <c r="H23" s="53" t="s">
        <v>166</v>
      </c>
      <c r="I23" s="53" t="s">
        <v>167</v>
      </c>
      <c r="J23" s="53" t="s">
        <v>161</v>
      </c>
      <c r="K23" s="53" t="s">
        <v>162</v>
      </c>
      <c r="L23" s="53" t="s">
        <v>163</v>
      </c>
      <c r="M23" s="53" t="s">
        <v>743</v>
      </c>
      <c r="N23" s="53" t="s">
        <v>744</v>
      </c>
      <c r="O23" s="53" t="s">
        <v>747</v>
      </c>
      <c r="P23" s="53" t="s">
        <v>748</v>
      </c>
      <c r="Q23" s="53" t="s">
        <v>749</v>
      </c>
      <c r="R23" s="53" t="s">
        <v>750</v>
      </c>
      <c r="S23" s="53" t="s">
        <v>751</v>
      </c>
      <c r="T23" s="53" t="s">
        <v>754</v>
      </c>
      <c r="U23" s="53" t="s">
        <v>755</v>
      </c>
      <c r="V23" s="53" t="s">
        <v>756</v>
      </c>
      <c r="W23" s="53" t="s">
        <v>757</v>
      </c>
      <c r="X23" s="53" t="s">
        <v>758</v>
      </c>
      <c r="Y23" s="53" t="s">
        <v>761</v>
      </c>
      <c r="Z23" s="53" t="s">
        <v>762</v>
      </c>
      <c r="AA23" s="53" t="s">
        <v>763</v>
      </c>
      <c r="AB23" s="53" t="s">
        <v>764</v>
      </c>
      <c r="AC23" s="53" t="s">
        <v>765</v>
      </c>
      <c r="AD23" s="53" t="s">
        <v>176</v>
      </c>
      <c r="AE23" s="53" t="s">
        <v>180</v>
      </c>
      <c r="AF23" s="53" t="s">
        <v>182</v>
      </c>
      <c r="AG23" s="53" t="s">
        <v>184</v>
      </c>
      <c r="AH23" s="53" t="s">
        <v>186</v>
      </c>
      <c r="AI23" s="53" t="s">
        <v>177</v>
      </c>
      <c r="AJ23" s="53" t="s">
        <v>178</v>
      </c>
      <c r="AK23" s="53" t="s">
        <v>179</v>
      </c>
      <c r="AL23" s="53" t="s">
        <v>768</v>
      </c>
      <c r="AM23" s="53" t="s">
        <v>769</v>
      </c>
      <c r="AN23" s="53" t="s">
        <v>772</v>
      </c>
      <c r="AO23" s="53" t="s">
        <v>773</v>
      </c>
      <c r="AP23" s="53" t="s">
        <v>774</v>
      </c>
      <c r="AQ23" s="53" t="s">
        <v>775</v>
      </c>
      <c r="AR23" s="53" t="s">
        <v>776</v>
      </c>
      <c r="AS23" s="53" t="s">
        <v>779</v>
      </c>
      <c r="AT23" s="53" t="s">
        <v>780</v>
      </c>
      <c r="AU23" s="53" t="s">
        <v>781</v>
      </c>
      <c r="AV23" s="53" t="s">
        <v>782</v>
      </c>
      <c r="AW23" s="53" t="s">
        <v>783</v>
      </c>
      <c r="AX23" s="53" t="s">
        <v>786</v>
      </c>
      <c r="AY23" s="53" t="s">
        <v>787</v>
      </c>
      <c r="AZ23" s="53" t="s">
        <v>788</v>
      </c>
      <c r="BA23" s="53" t="s">
        <v>789</v>
      </c>
      <c r="BB23" s="317" t="s">
        <v>790</v>
      </c>
      <c r="BC23" s="53" t="s">
        <v>199</v>
      </c>
      <c r="BD23" s="53" t="s">
        <v>203</v>
      </c>
      <c r="BE23" s="53" t="s">
        <v>204</v>
      </c>
      <c r="BF23" s="53" t="s">
        <v>205</v>
      </c>
      <c r="BG23" s="53" t="s">
        <v>206</v>
      </c>
      <c r="BH23" s="53">
        <v>8</v>
      </c>
    </row>
    <row r="24" spans="1:60" s="161" customFormat="1" ht="26.25" customHeight="1" x14ac:dyDescent="0.15">
      <c r="A24" s="136" t="s">
        <v>837</v>
      </c>
      <c r="B24" s="137" t="s">
        <v>712</v>
      </c>
      <c r="C24" s="124" t="s">
        <v>844</v>
      </c>
      <c r="D24" s="124" t="str">
        <f>D25</f>
        <v>нд</v>
      </c>
      <c r="E24" s="150">
        <f>E25+E35</f>
        <v>0</v>
      </c>
      <c r="F24" s="150">
        <f t="shared" ref="F24:BG24" si="0">F25+F35</f>
        <v>0</v>
      </c>
      <c r="G24" s="150">
        <f t="shared" si="0"/>
        <v>0</v>
      </c>
      <c r="H24" s="150">
        <f t="shared" si="0"/>
        <v>0</v>
      </c>
      <c r="I24" s="150">
        <f t="shared" si="0"/>
        <v>2</v>
      </c>
      <c r="J24" s="150">
        <f t="shared" si="0"/>
        <v>0</v>
      </c>
      <c r="K24" s="150">
        <f t="shared" si="0"/>
        <v>0</v>
      </c>
      <c r="L24" s="150">
        <f t="shared" si="0"/>
        <v>0</v>
      </c>
      <c r="M24" s="150">
        <f t="shared" si="0"/>
        <v>0</v>
      </c>
      <c r="N24" s="150">
        <f t="shared" si="0"/>
        <v>0</v>
      </c>
      <c r="O24" s="150">
        <f t="shared" si="0"/>
        <v>0</v>
      </c>
      <c r="P24" s="150">
        <f t="shared" si="0"/>
        <v>0</v>
      </c>
      <c r="Q24" s="150">
        <f t="shared" si="0"/>
        <v>0</v>
      </c>
      <c r="R24" s="150">
        <f t="shared" si="0"/>
        <v>0</v>
      </c>
      <c r="S24" s="150">
        <f t="shared" si="0"/>
        <v>0</v>
      </c>
      <c r="T24" s="150">
        <f t="shared" si="0"/>
        <v>0</v>
      </c>
      <c r="U24" s="150">
        <f t="shared" si="0"/>
        <v>0</v>
      </c>
      <c r="V24" s="150">
        <f t="shared" si="0"/>
        <v>0</v>
      </c>
      <c r="W24" s="150">
        <f t="shared" si="0"/>
        <v>0</v>
      </c>
      <c r="X24" s="150">
        <f t="shared" si="0"/>
        <v>0</v>
      </c>
      <c r="Y24" s="150">
        <f t="shared" si="0"/>
        <v>0</v>
      </c>
      <c r="Z24" s="150">
        <f t="shared" si="0"/>
        <v>0</v>
      </c>
      <c r="AA24" s="150">
        <f t="shared" si="0"/>
        <v>0</v>
      </c>
      <c r="AB24" s="150">
        <f t="shared" si="0"/>
        <v>0</v>
      </c>
      <c r="AC24" s="150">
        <f t="shared" si="0"/>
        <v>2</v>
      </c>
      <c r="AD24" s="150">
        <f t="shared" si="0"/>
        <v>0</v>
      </c>
      <c r="AE24" s="150">
        <f t="shared" si="0"/>
        <v>0</v>
      </c>
      <c r="AF24" s="150">
        <f t="shared" si="0"/>
        <v>0</v>
      </c>
      <c r="AG24" s="150">
        <f t="shared" si="0"/>
        <v>0</v>
      </c>
      <c r="AH24" s="150">
        <f t="shared" si="0"/>
        <v>1</v>
      </c>
      <c r="AI24" s="150">
        <f t="shared" si="0"/>
        <v>0</v>
      </c>
      <c r="AJ24" s="150">
        <f t="shared" si="0"/>
        <v>0</v>
      </c>
      <c r="AK24" s="150">
        <f t="shared" si="0"/>
        <v>0</v>
      </c>
      <c r="AL24" s="150">
        <f t="shared" si="0"/>
        <v>0</v>
      </c>
      <c r="AM24" s="150">
        <f t="shared" si="0"/>
        <v>0</v>
      </c>
      <c r="AN24" s="150">
        <f t="shared" si="0"/>
        <v>0</v>
      </c>
      <c r="AO24" s="150">
        <f t="shared" si="0"/>
        <v>0</v>
      </c>
      <c r="AP24" s="150">
        <f t="shared" si="0"/>
        <v>0</v>
      </c>
      <c r="AQ24" s="150">
        <f t="shared" si="0"/>
        <v>0</v>
      </c>
      <c r="AR24" s="150">
        <f t="shared" si="0"/>
        <v>0</v>
      </c>
      <c r="AS24" s="150">
        <f t="shared" si="0"/>
        <v>0</v>
      </c>
      <c r="AT24" s="150">
        <f t="shared" si="0"/>
        <v>0</v>
      </c>
      <c r="AU24" s="150">
        <f t="shared" si="0"/>
        <v>0</v>
      </c>
      <c r="AV24" s="150">
        <f t="shared" si="0"/>
        <v>0</v>
      </c>
      <c r="AW24" s="150">
        <f t="shared" si="0"/>
        <v>0</v>
      </c>
      <c r="AX24" s="150">
        <f t="shared" si="0"/>
        <v>0</v>
      </c>
      <c r="AY24" s="150">
        <f t="shared" si="0"/>
        <v>0</v>
      </c>
      <c r="AZ24" s="150">
        <f t="shared" si="0"/>
        <v>0</v>
      </c>
      <c r="BA24" s="150">
        <f t="shared" si="0"/>
        <v>0</v>
      </c>
      <c r="BB24" s="150">
        <f t="shared" si="0"/>
        <v>2</v>
      </c>
      <c r="BC24" s="150">
        <f t="shared" si="0"/>
        <v>0</v>
      </c>
      <c r="BD24" s="150">
        <f t="shared" si="0"/>
        <v>0</v>
      </c>
      <c r="BE24" s="150">
        <f t="shared" si="0"/>
        <v>0</v>
      </c>
      <c r="BF24" s="150">
        <f t="shared" si="0"/>
        <v>0</v>
      </c>
      <c r="BG24" s="150">
        <f t="shared" si="0"/>
        <v>0</v>
      </c>
      <c r="BH24" s="124" t="str">
        <f>BH25</f>
        <v>нд</v>
      </c>
    </row>
    <row r="25" spans="1:60" s="112" customFormat="1" ht="37.5" customHeight="1" x14ac:dyDescent="0.15">
      <c r="A25" s="107" t="s">
        <v>838</v>
      </c>
      <c r="B25" s="108" t="s">
        <v>839</v>
      </c>
      <c r="C25" s="103" t="s">
        <v>844</v>
      </c>
      <c r="D25" s="103" t="str">
        <f>D31</f>
        <v>нд</v>
      </c>
      <c r="E25" s="110">
        <f>E29</f>
        <v>0</v>
      </c>
      <c r="F25" s="110">
        <f t="shared" ref="F25:BG25" si="1">F29</f>
        <v>0</v>
      </c>
      <c r="G25" s="110">
        <f t="shared" si="1"/>
        <v>0</v>
      </c>
      <c r="H25" s="110">
        <f t="shared" si="1"/>
        <v>0</v>
      </c>
      <c r="I25" s="110">
        <f t="shared" si="1"/>
        <v>1</v>
      </c>
      <c r="J25" s="110">
        <f t="shared" si="1"/>
        <v>0</v>
      </c>
      <c r="K25" s="110">
        <f t="shared" si="1"/>
        <v>0</v>
      </c>
      <c r="L25" s="110">
        <f t="shared" si="1"/>
        <v>0</v>
      </c>
      <c r="M25" s="110">
        <f t="shared" si="1"/>
        <v>0</v>
      </c>
      <c r="N25" s="110">
        <f t="shared" si="1"/>
        <v>0</v>
      </c>
      <c r="O25" s="110">
        <f t="shared" si="1"/>
        <v>0</v>
      </c>
      <c r="P25" s="110">
        <f t="shared" si="1"/>
        <v>0</v>
      </c>
      <c r="Q25" s="110">
        <f t="shared" si="1"/>
        <v>0</v>
      </c>
      <c r="R25" s="110">
        <f t="shared" si="1"/>
        <v>0</v>
      </c>
      <c r="S25" s="110">
        <f t="shared" si="1"/>
        <v>0</v>
      </c>
      <c r="T25" s="110">
        <f t="shared" si="1"/>
        <v>0</v>
      </c>
      <c r="U25" s="110">
        <f t="shared" si="1"/>
        <v>0</v>
      </c>
      <c r="V25" s="110">
        <f t="shared" si="1"/>
        <v>0</v>
      </c>
      <c r="W25" s="110">
        <f t="shared" si="1"/>
        <v>0</v>
      </c>
      <c r="X25" s="110">
        <f t="shared" si="1"/>
        <v>0</v>
      </c>
      <c r="Y25" s="110">
        <f t="shared" si="1"/>
        <v>0</v>
      </c>
      <c r="Z25" s="110">
        <f t="shared" si="1"/>
        <v>0</v>
      </c>
      <c r="AA25" s="110">
        <f t="shared" si="1"/>
        <v>0</v>
      </c>
      <c r="AB25" s="110">
        <f t="shared" si="1"/>
        <v>0</v>
      </c>
      <c r="AC25" s="110">
        <f t="shared" si="1"/>
        <v>1</v>
      </c>
      <c r="AD25" s="110">
        <f>AD29</f>
        <v>0</v>
      </c>
      <c r="AE25" s="110">
        <f t="shared" si="1"/>
        <v>0</v>
      </c>
      <c r="AF25" s="110">
        <f t="shared" si="1"/>
        <v>0</v>
      </c>
      <c r="AG25" s="110">
        <f t="shared" si="1"/>
        <v>0</v>
      </c>
      <c r="AH25" s="110">
        <f t="shared" si="1"/>
        <v>0</v>
      </c>
      <c r="AI25" s="110">
        <f t="shared" si="1"/>
        <v>0</v>
      </c>
      <c r="AJ25" s="110">
        <f t="shared" si="1"/>
        <v>0</v>
      </c>
      <c r="AK25" s="110">
        <f t="shared" si="1"/>
        <v>0</v>
      </c>
      <c r="AL25" s="110">
        <f t="shared" si="1"/>
        <v>0</v>
      </c>
      <c r="AM25" s="110">
        <f t="shared" si="1"/>
        <v>0</v>
      </c>
      <c r="AN25" s="110">
        <f t="shared" si="1"/>
        <v>0</v>
      </c>
      <c r="AO25" s="110">
        <f t="shared" si="1"/>
        <v>0</v>
      </c>
      <c r="AP25" s="110">
        <f t="shared" si="1"/>
        <v>0</v>
      </c>
      <c r="AQ25" s="110">
        <f t="shared" si="1"/>
        <v>0</v>
      </c>
      <c r="AR25" s="110">
        <f t="shared" si="1"/>
        <v>0</v>
      </c>
      <c r="AS25" s="110">
        <f t="shared" si="1"/>
        <v>0</v>
      </c>
      <c r="AT25" s="110">
        <f t="shared" si="1"/>
        <v>0</v>
      </c>
      <c r="AU25" s="110">
        <f t="shared" si="1"/>
        <v>0</v>
      </c>
      <c r="AV25" s="110">
        <f t="shared" si="1"/>
        <v>0</v>
      </c>
      <c r="AW25" s="110">
        <f t="shared" si="1"/>
        <v>0</v>
      </c>
      <c r="AX25" s="110">
        <f t="shared" si="1"/>
        <v>0</v>
      </c>
      <c r="AY25" s="110">
        <f t="shared" si="1"/>
        <v>0</v>
      </c>
      <c r="AZ25" s="110">
        <f t="shared" si="1"/>
        <v>0</v>
      </c>
      <c r="BA25" s="110">
        <f t="shared" si="1"/>
        <v>0</v>
      </c>
      <c r="BB25" s="150">
        <f t="shared" si="1"/>
        <v>1</v>
      </c>
      <c r="BC25" s="110">
        <f t="shared" si="1"/>
        <v>0</v>
      </c>
      <c r="BD25" s="110">
        <f t="shared" si="1"/>
        <v>0</v>
      </c>
      <c r="BE25" s="110">
        <f t="shared" si="1"/>
        <v>0</v>
      </c>
      <c r="BF25" s="110">
        <f t="shared" si="1"/>
        <v>0</v>
      </c>
      <c r="BG25" s="110">
        <f t="shared" si="1"/>
        <v>0</v>
      </c>
      <c r="BH25" s="103" t="str">
        <f>BH31</f>
        <v>нд</v>
      </c>
    </row>
    <row r="26" spans="1:60" s="106" customFormat="1" ht="25.5" customHeight="1" x14ac:dyDescent="0.25">
      <c r="A26" s="107" t="s">
        <v>840</v>
      </c>
      <c r="B26" s="108" t="s">
        <v>841</v>
      </c>
      <c r="C26" s="103" t="s">
        <v>844</v>
      </c>
      <c r="D26" s="103" t="s">
        <v>844</v>
      </c>
      <c r="E26" s="110" t="str">
        <f>E32</f>
        <v>нд</v>
      </c>
      <c r="F26" s="110" t="str">
        <f t="shared" ref="F26:BG26" si="2">F32</f>
        <v>нд</v>
      </c>
      <c r="G26" s="110" t="str">
        <f t="shared" si="2"/>
        <v>нд</v>
      </c>
      <c r="H26" s="110" t="str">
        <f t="shared" si="2"/>
        <v>нд</v>
      </c>
      <c r="I26" s="110" t="str">
        <f t="shared" si="2"/>
        <v>нд</v>
      </c>
      <c r="J26" s="110" t="str">
        <f t="shared" si="2"/>
        <v>нд</v>
      </c>
      <c r="K26" s="110" t="str">
        <f t="shared" si="2"/>
        <v>нд</v>
      </c>
      <c r="L26" s="110" t="str">
        <f t="shared" si="2"/>
        <v>нд</v>
      </c>
      <c r="M26" s="110" t="str">
        <f t="shared" si="2"/>
        <v>нд</v>
      </c>
      <c r="N26" s="110" t="str">
        <f t="shared" si="2"/>
        <v>нд</v>
      </c>
      <c r="O26" s="110" t="str">
        <f t="shared" si="2"/>
        <v>нд</v>
      </c>
      <c r="P26" s="110" t="str">
        <f t="shared" si="2"/>
        <v>нд</v>
      </c>
      <c r="Q26" s="110" t="str">
        <f t="shared" si="2"/>
        <v>нд</v>
      </c>
      <c r="R26" s="110" t="str">
        <f t="shared" si="2"/>
        <v>нд</v>
      </c>
      <c r="S26" s="110" t="str">
        <f t="shared" si="2"/>
        <v>нд</v>
      </c>
      <c r="T26" s="110" t="str">
        <f t="shared" si="2"/>
        <v>нд</v>
      </c>
      <c r="U26" s="110" t="str">
        <f t="shared" si="2"/>
        <v>нд</v>
      </c>
      <c r="V26" s="110" t="str">
        <f t="shared" si="2"/>
        <v>нд</v>
      </c>
      <c r="W26" s="110" t="str">
        <f t="shared" si="2"/>
        <v>нд</v>
      </c>
      <c r="X26" s="110" t="str">
        <f t="shared" si="2"/>
        <v>нд</v>
      </c>
      <c r="Y26" s="110" t="str">
        <f t="shared" si="2"/>
        <v>нд</v>
      </c>
      <c r="Z26" s="110" t="str">
        <f t="shared" si="2"/>
        <v>нд</v>
      </c>
      <c r="AA26" s="110" t="str">
        <f t="shared" si="2"/>
        <v>нд</v>
      </c>
      <c r="AB26" s="110" t="str">
        <f t="shared" si="2"/>
        <v>нд</v>
      </c>
      <c r="AC26" s="110" t="str">
        <f t="shared" si="2"/>
        <v>нд</v>
      </c>
      <c r="AD26" s="110" t="str">
        <f t="shared" si="2"/>
        <v>нд</v>
      </c>
      <c r="AE26" s="110" t="str">
        <f t="shared" si="2"/>
        <v>нд</v>
      </c>
      <c r="AF26" s="110" t="str">
        <f t="shared" si="2"/>
        <v>нд</v>
      </c>
      <c r="AG26" s="110" t="str">
        <f t="shared" si="2"/>
        <v>нд</v>
      </c>
      <c r="AH26" s="110" t="str">
        <f t="shared" si="2"/>
        <v>нд</v>
      </c>
      <c r="AI26" s="110" t="str">
        <f t="shared" si="2"/>
        <v>нд</v>
      </c>
      <c r="AJ26" s="110" t="str">
        <f t="shared" si="2"/>
        <v>нд</v>
      </c>
      <c r="AK26" s="110" t="str">
        <f t="shared" si="2"/>
        <v>нд</v>
      </c>
      <c r="AL26" s="110" t="str">
        <f t="shared" si="2"/>
        <v>нд</v>
      </c>
      <c r="AM26" s="110" t="str">
        <f t="shared" si="2"/>
        <v>нд</v>
      </c>
      <c r="AN26" s="110" t="str">
        <f t="shared" si="2"/>
        <v>нд</v>
      </c>
      <c r="AO26" s="110" t="str">
        <f t="shared" si="2"/>
        <v>нд</v>
      </c>
      <c r="AP26" s="110" t="str">
        <f t="shared" si="2"/>
        <v>нд</v>
      </c>
      <c r="AQ26" s="110" t="str">
        <f t="shared" si="2"/>
        <v>нд</v>
      </c>
      <c r="AR26" s="110" t="str">
        <f t="shared" si="2"/>
        <v>нд</v>
      </c>
      <c r="AS26" s="110" t="str">
        <f t="shared" si="2"/>
        <v>нд</v>
      </c>
      <c r="AT26" s="110" t="str">
        <f t="shared" si="2"/>
        <v>нд</v>
      </c>
      <c r="AU26" s="110" t="str">
        <f t="shared" si="2"/>
        <v>нд</v>
      </c>
      <c r="AV26" s="110" t="str">
        <f t="shared" si="2"/>
        <v>нд</v>
      </c>
      <c r="AW26" s="110" t="str">
        <f t="shared" si="2"/>
        <v>нд</v>
      </c>
      <c r="AX26" s="110" t="str">
        <f t="shared" si="2"/>
        <v>нд</v>
      </c>
      <c r="AY26" s="110" t="str">
        <f t="shared" si="2"/>
        <v>нд</v>
      </c>
      <c r="AZ26" s="110" t="str">
        <f t="shared" si="2"/>
        <v>нд</v>
      </c>
      <c r="BA26" s="110" t="str">
        <f t="shared" si="2"/>
        <v>нд</v>
      </c>
      <c r="BB26" s="150" t="str">
        <f t="shared" si="2"/>
        <v>нд</v>
      </c>
      <c r="BC26" s="110" t="str">
        <f t="shared" si="2"/>
        <v>нд</v>
      </c>
      <c r="BD26" s="110" t="str">
        <f t="shared" si="2"/>
        <v>нд</v>
      </c>
      <c r="BE26" s="110" t="str">
        <f t="shared" si="2"/>
        <v>нд</v>
      </c>
      <c r="BF26" s="110" t="str">
        <f t="shared" si="2"/>
        <v>нд</v>
      </c>
      <c r="BG26" s="110" t="str">
        <f t="shared" si="2"/>
        <v>нд</v>
      </c>
      <c r="BH26" s="103" t="s">
        <v>844</v>
      </c>
    </row>
    <row r="27" spans="1:60" s="106" customFormat="1" ht="51.75" customHeight="1" x14ac:dyDescent="0.25">
      <c r="A27" s="107" t="s">
        <v>842</v>
      </c>
      <c r="B27" s="108" t="s">
        <v>843</v>
      </c>
      <c r="C27" s="103" t="s">
        <v>844</v>
      </c>
      <c r="D27" s="103" t="s">
        <v>844</v>
      </c>
      <c r="E27" s="110">
        <f>E35</f>
        <v>0</v>
      </c>
      <c r="F27" s="110">
        <f t="shared" ref="F27:BG27" si="3">F35</f>
        <v>0</v>
      </c>
      <c r="G27" s="110">
        <f t="shared" si="3"/>
        <v>0</v>
      </c>
      <c r="H27" s="110">
        <f t="shared" si="3"/>
        <v>0</v>
      </c>
      <c r="I27" s="110">
        <f t="shared" si="3"/>
        <v>1</v>
      </c>
      <c r="J27" s="110">
        <f t="shared" si="3"/>
        <v>0</v>
      </c>
      <c r="K27" s="110">
        <f t="shared" si="3"/>
        <v>0</v>
      </c>
      <c r="L27" s="110">
        <f t="shared" si="3"/>
        <v>0</v>
      </c>
      <c r="M27" s="110">
        <f t="shared" si="3"/>
        <v>0</v>
      </c>
      <c r="N27" s="110">
        <f t="shared" si="3"/>
        <v>0</v>
      </c>
      <c r="O27" s="110">
        <f t="shared" si="3"/>
        <v>0</v>
      </c>
      <c r="P27" s="110">
        <f t="shared" si="3"/>
        <v>0</v>
      </c>
      <c r="Q27" s="110">
        <f t="shared" si="3"/>
        <v>0</v>
      </c>
      <c r="R27" s="110">
        <f t="shared" si="3"/>
        <v>0</v>
      </c>
      <c r="S27" s="110">
        <f t="shared" si="3"/>
        <v>0</v>
      </c>
      <c r="T27" s="110">
        <f t="shared" si="3"/>
        <v>0</v>
      </c>
      <c r="U27" s="110">
        <f t="shared" si="3"/>
        <v>0</v>
      </c>
      <c r="V27" s="110">
        <f t="shared" si="3"/>
        <v>0</v>
      </c>
      <c r="W27" s="110">
        <f t="shared" si="3"/>
        <v>0</v>
      </c>
      <c r="X27" s="110">
        <f t="shared" si="3"/>
        <v>0</v>
      </c>
      <c r="Y27" s="110">
        <f t="shared" si="3"/>
        <v>0</v>
      </c>
      <c r="Z27" s="110">
        <f t="shared" si="3"/>
        <v>0</v>
      </c>
      <c r="AA27" s="110">
        <f t="shared" si="3"/>
        <v>0</v>
      </c>
      <c r="AB27" s="110">
        <f t="shared" si="3"/>
        <v>0</v>
      </c>
      <c r="AC27" s="110">
        <f t="shared" si="3"/>
        <v>1</v>
      </c>
      <c r="AD27" s="110">
        <f t="shared" si="3"/>
        <v>0</v>
      </c>
      <c r="AE27" s="110">
        <f t="shared" si="3"/>
        <v>0</v>
      </c>
      <c r="AF27" s="110">
        <f t="shared" si="3"/>
        <v>0</v>
      </c>
      <c r="AG27" s="110">
        <f t="shared" si="3"/>
        <v>0</v>
      </c>
      <c r="AH27" s="110">
        <f t="shared" si="3"/>
        <v>1</v>
      </c>
      <c r="AI27" s="110">
        <f t="shared" si="3"/>
        <v>0</v>
      </c>
      <c r="AJ27" s="110">
        <f t="shared" si="3"/>
        <v>0</v>
      </c>
      <c r="AK27" s="110">
        <f t="shared" si="3"/>
        <v>0</v>
      </c>
      <c r="AL27" s="110">
        <f t="shared" si="3"/>
        <v>0</v>
      </c>
      <c r="AM27" s="110">
        <f t="shared" si="3"/>
        <v>0</v>
      </c>
      <c r="AN27" s="110">
        <f t="shared" si="3"/>
        <v>0</v>
      </c>
      <c r="AO27" s="110">
        <f t="shared" si="3"/>
        <v>0</v>
      </c>
      <c r="AP27" s="110">
        <f t="shared" si="3"/>
        <v>0</v>
      </c>
      <c r="AQ27" s="110">
        <f t="shared" si="3"/>
        <v>0</v>
      </c>
      <c r="AR27" s="110">
        <f t="shared" si="3"/>
        <v>0</v>
      </c>
      <c r="AS27" s="110">
        <f t="shared" si="3"/>
        <v>0</v>
      </c>
      <c r="AT27" s="110">
        <f t="shared" si="3"/>
        <v>0</v>
      </c>
      <c r="AU27" s="110">
        <f t="shared" si="3"/>
        <v>0</v>
      </c>
      <c r="AV27" s="110">
        <f t="shared" si="3"/>
        <v>0</v>
      </c>
      <c r="AW27" s="110">
        <f t="shared" si="3"/>
        <v>0</v>
      </c>
      <c r="AX27" s="110">
        <f t="shared" si="3"/>
        <v>0</v>
      </c>
      <c r="AY27" s="110">
        <f t="shared" si="3"/>
        <v>0</v>
      </c>
      <c r="AZ27" s="110">
        <f t="shared" si="3"/>
        <v>0</v>
      </c>
      <c r="BA27" s="110">
        <f t="shared" si="3"/>
        <v>0</v>
      </c>
      <c r="BB27" s="150">
        <f t="shared" si="3"/>
        <v>1</v>
      </c>
      <c r="BC27" s="110">
        <f t="shared" si="3"/>
        <v>0</v>
      </c>
      <c r="BD27" s="110">
        <f t="shared" si="3"/>
        <v>0</v>
      </c>
      <c r="BE27" s="110">
        <f t="shared" si="3"/>
        <v>0</v>
      </c>
      <c r="BF27" s="110">
        <f t="shared" si="3"/>
        <v>0</v>
      </c>
      <c r="BG27" s="110">
        <f t="shared" si="3"/>
        <v>0</v>
      </c>
      <c r="BH27" s="103" t="s">
        <v>844</v>
      </c>
    </row>
    <row r="28" spans="1:60" s="106" customFormat="1" ht="27.75" customHeight="1" x14ac:dyDescent="0.25">
      <c r="A28" s="107" t="s">
        <v>879</v>
      </c>
      <c r="B28" s="108" t="s">
        <v>850</v>
      </c>
      <c r="C28" s="103" t="s">
        <v>844</v>
      </c>
      <c r="D28" s="103" t="s">
        <v>844</v>
      </c>
      <c r="E28" s="103" t="s">
        <v>844</v>
      </c>
      <c r="F28" s="103" t="s">
        <v>844</v>
      </c>
      <c r="G28" s="103" t="s">
        <v>844</v>
      </c>
      <c r="H28" s="103" t="s">
        <v>844</v>
      </c>
      <c r="I28" s="103" t="s">
        <v>844</v>
      </c>
      <c r="J28" s="103" t="s">
        <v>844</v>
      </c>
      <c r="K28" s="103" t="s">
        <v>844</v>
      </c>
      <c r="L28" s="103" t="s">
        <v>844</v>
      </c>
      <c r="M28" s="103" t="s">
        <v>844</v>
      </c>
      <c r="N28" s="103" t="s">
        <v>844</v>
      </c>
      <c r="O28" s="103" t="s">
        <v>844</v>
      </c>
      <c r="P28" s="103" t="s">
        <v>844</v>
      </c>
      <c r="Q28" s="103" t="s">
        <v>844</v>
      </c>
      <c r="R28" s="103" t="s">
        <v>844</v>
      </c>
      <c r="S28" s="103" t="s">
        <v>844</v>
      </c>
      <c r="T28" s="103" t="s">
        <v>844</v>
      </c>
      <c r="U28" s="103" t="s">
        <v>844</v>
      </c>
      <c r="V28" s="103" t="s">
        <v>844</v>
      </c>
      <c r="W28" s="103" t="s">
        <v>844</v>
      </c>
      <c r="X28" s="103" t="s">
        <v>844</v>
      </c>
      <c r="Y28" s="103" t="s">
        <v>844</v>
      </c>
      <c r="Z28" s="103" t="s">
        <v>844</v>
      </c>
      <c r="AA28" s="103" t="s">
        <v>844</v>
      </c>
      <c r="AB28" s="103" t="s">
        <v>844</v>
      </c>
      <c r="AC28" s="103" t="s">
        <v>844</v>
      </c>
      <c r="AD28" s="103" t="s">
        <v>844</v>
      </c>
      <c r="AE28" s="103" t="s">
        <v>844</v>
      </c>
      <c r="AF28" s="103" t="s">
        <v>844</v>
      </c>
      <c r="AG28" s="103" t="s">
        <v>844</v>
      </c>
      <c r="AH28" s="103" t="s">
        <v>844</v>
      </c>
      <c r="AI28" s="103" t="s">
        <v>844</v>
      </c>
      <c r="AJ28" s="103" t="s">
        <v>844</v>
      </c>
      <c r="AK28" s="103" t="s">
        <v>844</v>
      </c>
      <c r="AL28" s="103" t="s">
        <v>844</v>
      </c>
      <c r="AM28" s="103" t="s">
        <v>844</v>
      </c>
      <c r="AN28" s="103" t="s">
        <v>844</v>
      </c>
      <c r="AO28" s="103" t="s">
        <v>844</v>
      </c>
      <c r="AP28" s="103" t="s">
        <v>844</v>
      </c>
      <c r="AQ28" s="103" t="s">
        <v>844</v>
      </c>
      <c r="AR28" s="103" t="s">
        <v>844</v>
      </c>
      <c r="AS28" s="103" t="s">
        <v>844</v>
      </c>
      <c r="AT28" s="103" t="s">
        <v>844</v>
      </c>
      <c r="AU28" s="103" t="s">
        <v>844</v>
      </c>
      <c r="AV28" s="103" t="s">
        <v>844</v>
      </c>
      <c r="AW28" s="103" t="s">
        <v>844</v>
      </c>
      <c r="AX28" s="103" t="s">
        <v>844</v>
      </c>
      <c r="AY28" s="103" t="s">
        <v>844</v>
      </c>
      <c r="AZ28" s="103" t="s">
        <v>844</v>
      </c>
      <c r="BA28" s="103" t="s">
        <v>844</v>
      </c>
      <c r="BB28" s="124" t="s">
        <v>844</v>
      </c>
      <c r="BC28" s="103" t="s">
        <v>844</v>
      </c>
      <c r="BD28" s="103" t="s">
        <v>844</v>
      </c>
      <c r="BE28" s="103" t="s">
        <v>844</v>
      </c>
      <c r="BF28" s="103" t="s">
        <v>844</v>
      </c>
      <c r="BG28" s="103" t="s">
        <v>844</v>
      </c>
      <c r="BH28" s="103" t="s">
        <v>844</v>
      </c>
    </row>
    <row r="29" spans="1:60" s="106" customFormat="1" ht="36.75" customHeight="1" x14ac:dyDescent="0.25">
      <c r="A29" s="107" t="s">
        <v>28</v>
      </c>
      <c r="B29" s="108" t="s">
        <v>845</v>
      </c>
      <c r="C29" s="103" t="s">
        <v>844</v>
      </c>
      <c r="D29" s="103" t="s">
        <v>844</v>
      </c>
      <c r="E29" s="110">
        <f>E30</f>
        <v>0</v>
      </c>
      <c r="F29" s="110">
        <f t="shared" ref="F29:AC30" si="4">F30</f>
        <v>0</v>
      </c>
      <c r="G29" s="110">
        <f t="shared" si="4"/>
        <v>0</v>
      </c>
      <c r="H29" s="110">
        <f t="shared" si="4"/>
        <v>0</v>
      </c>
      <c r="I29" s="110">
        <f t="shared" si="4"/>
        <v>1</v>
      </c>
      <c r="J29" s="110">
        <f t="shared" si="4"/>
        <v>0</v>
      </c>
      <c r="K29" s="110">
        <f t="shared" si="4"/>
        <v>0</v>
      </c>
      <c r="L29" s="110">
        <f t="shared" si="4"/>
        <v>0</v>
      </c>
      <c r="M29" s="110">
        <f t="shared" si="4"/>
        <v>0</v>
      </c>
      <c r="N29" s="110">
        <f t="shared" si="4"/>
        <v>0</v>
      </c>
      <c r="O29" s="110">
        <f t="shared" si="4"/>
        <v>0</v>
      </c>
      <c r="P29" s="110">
        <f t="shared" si="4"/>
        <v>0</v>
      </c>
      <c r="Q29" s="110">
        <f t="shared" si="4"/>
        <v>0</v>
      </c>
      <c r="R29" s="110">
        <f t="shared" si="4"/>
        <v>0</v>
      </c>
      <c r="S29" s="110">
        <f t="shared" si="4"/>
        <v>0</v>
      </c>
      <c r="T29" s="110">
        <f t="shared" si="4"/>
        <v>0</v>
      </c>
      <c r="U29" s="110">
        <f t="shared" si="4"/>
        <v>0</v>
      </c>
      <c r="V29" s="110">
        <f t="shared" si="4"/>
        <v>0</v>
      </c>
      <c r="W29" s="110">
        <f t="shared" si="4"/>
        <v>0</v>
      </c>
      <c r="X29" s="110">
        <f t="shared" si="4"/>
        <v>0</v>
      </c>
      <c r="Y29" s="110">
        <f t="shared" si="4"/>
        <v>0</v>
      </c>
      <c r="Z29" s="110">
        <f t="shared" si="4"/>
        <v>0</v>
      </c>
      <c r="AA29" s="110">
        <f t="shared" si="4"/>
        <v>0</v>
      </c>
      <c r="AB29" s="110">
        <f t="shared" si="4"/>
        <v>0</v>
      </c>
      <c r="AC29" s="110">
        <f t="shared" si="4"/>
        <v>1</v>
      </c>
      <c r="AD29" s="110">
        <f t="shared" ref="AD29" si="5">AD30</f>
        <v>0</v>
      </c>
      <c r="AE29" s="110">
        <f t="shared" ref="AE29" si="6">AE30</f>
        <v>0</v>
      </c>
      <c r="AF29" s="110">
        <f t="shared" ref="AF29" si="7">AF30</f>
        <v>0</v>
      </c>
      <c r="AG29" s="110">
        <f t="shared" ref="AG29" si="8">AG30</f>
        <v>0</v>
      </c>
      <c r="AH29" s="110">
        <f t="shared" ref="AH29" si="9">AH30</f>
        <v>0</v>
      </c>
      <c r="AI29" s="110">
        <f t="shared" ref="AI29" si="10">AI30</f>
        <v>0</v>
      </c>
      <c r="AJ29" s="110">
        <f t="shared" ref="AJ29" si="11">AJ30</f>
        <v>0</v>
      </c>
      <c r="AK29" s="110">
        <f t="shared" ref="AK29" si="12">AK30</f>
        <v>0</v>
      </c>
      <c r="AL29" s="110">
        <f t="shared" ref="AL29" si="13">AL30</f>
        <v>0</v>
      </c>
      <c r="AM29" s="110">
        <f t="shared" ref="AM29" si="14">AM30</f>
        <v>0</v>
      </c>
      <c r="AN29" s="110">
        <f t="shared" ref="AN29" si="15">AN30</f>
        <v>0</v>
      </c>
      <c r="AO29" s="110">
        <f t="shared" ref="AO29" si="16">AO30</f>
        <v>0</v>
      </c>
      <c r="AP29" s="110">
        <f t="shared" ref="AP29" si="17">AP30</f>
        <v>0</v>
      </c>
      <c r="AQ29" s="110">
        <f t="shared" ref="AQ29" si="18">AQ30</f>
        <v>0</v>
      </c>
      <c r="AR29" s="110">
        <f t="shared" ref="AR29" si="19">AR30</f>
        <v>0</v>
      </c>
      <c r="AS29" s="110">
        <f t="shared" ref="AS29" si="20">AS30</f>
        <v>0</v>
      </c>
      <c r="AT29" s="110">
        <f t="shared" ref="AT29" si="21">AT30</f>
        <v>0</v>
      </c>
      <c r="AU29" s="110">
        <f t="shared" ref="AU29" si="22">AU30</f>
        <v>0</v>
      </c>
      <c r="AV29" s="110">
        <f t="shared" ref="AV29" si="23">AV30</f>
        <v>0</v>
      </c>
      <c r="AW29" s="110">
        <f t="shared" ref="AW29" si="24">AW30</f>
        <v>0</v>
      </c>
      <c r="AX29" s="110">
        <f t="shared" ref="AX29" si="25">AX30</f>
        <v>0</v>
      </c>
      <c r="AY29" s="110">
        <f t="shared" ref="AY29" si="26">AY30</f>
        <v>0</v>
      </c>
      <c r="AZ29" s="110">
        <f t="shared" ref="AZ29" si="27">AZ30</f>
        <v>0</v>
      </c>
      <c r="BA29" s="110">
        <f t="shared" ref="BA29" si="28">BA30</f>
        <v>0</v>
      </c>
      <c r="BB29" s="150">
        <f t="shared" ref="BB29" si="29">BB30</f>
        <v>1</v>
      </c>
      <c r="BC29" s="110">
        <f t="shared" ref="BC29" si="30">BC30</f>
        <v>0</v>
      </c>
      <c r="BD29" s="110">
        <f t="shared" ref="BD29" si="31">BD30</f>
        <v>0</v>
      </c>
      <c r="BE29" s="110">
        <f t="shared" ref="BE29" si="32">BE30</f>
        <v>0</v>
      </c>
      <c r="BF29" s="110">
        <f t="shared" ref="BF29" si="33">BF30</f>
        <v>0</v>
      </c>
      <c r="BG29" s="110">
        <f t="shared" ref="BG29" si="34">BG30</f>
        <v>0</v>
      </c>
      <c r="BH29" s="103" t="s">
        <v>844</v>
      </c>
    </row>
    <row r="30" spans="1:60" s="106" customFormat="1" ht="45" customHeight="1" x14ac:dyDescent="0.25">
      <c r="A30" s="107" t="s">
        <v>479</v>
      </c>
      <c r="B30" s="108" t="s">
        <v>880</v>
      </c>
      <c r="C30" s="103" t="s">
        <v>844</v>
      </c>
      <c r="D30" s="103" t="s">
        <v>844</v>
      </c>
      <c r="E30" s="110">
        <f>E31</f>
        <v>0</v>
      </c>
      <c r="F30" s="110">
        <f t="shared" si="4"/>
        <v>0</v>
      </c>
      <c r="G30" s="110">
        <f t="shared" si="4"/>
        <v>0</v>
      </c>
      <c r="H30" s="110">
        <f t="shared" si="4"/>
        <v>0</v>
      </c>
      <c r="I30" s="110">
        <f t="shared" si="4"/>
        <v>1</v>
      </c>
      <c r="J30" s="110">
        <f t="shared" si="4"/>
        <v>0</v>
      </c>
      <c r="K30" s="110">
        <f t="shared" si="4"/>
        <v>0</v>
      </c>
      <c r="L30" s="110">
        <f t="shared" si="4"/>
        <v>0</v>
      </c>
      <c r="M30" s="110">
        <f t="shared" si="4"/>
        <v>0</v>
      </c>
      <c r="N30" s="110">
        <f t="shared" si="4"/>
        <v>0</v>
      </c>
      <c r="O30" s="110">
        <f t="shared" si="4"/>
        <v>0</v>
      </c>
      <c r="P30" s="110">
        <f t="shared" si="4"/>
        <v>0</v>
      </c>
      <c r="Q30" s="110">
        <f t="shared" si="4"/>
        <v>0</v>
      </c>
      <c r="R30" s="110">
        <f t="shared" si="4"/>
        <v>0</v>
      </c>
      <c r="S30" s="110">
        <f t="shared" si="4"/>
        <v>0</v>
      </c>
      <c r="T30" s="110">
        <f t="shared" si="4"/>
        <v>0</v>
      </c>
      <c r="U30" s="110">
        <f t="shared" si="4"/>
        <v>0</v>
      </c>
      <c r="V30" s="110">
        <f t="shared" si="4"/>
        <v>0</v>
      </c>
      <c r="W30" s="110">
        <f t="shared" si="4"/>
        <v>0</v>
      </c>
      <c r="X30" s="110">
        <f t="shared" si="4"/>
        <v>0</v>
      </c>
      <c r="Y30" s="110">
        <f t="shared" si="4"/>
        <v>0</v>
      </c>
      <c r="Z30" s="110">
        <f t="shared" si="4"/>
        <v>0</v>
      </c>
      <c r="AA30" s="110">
        <f t="shared" si="4"/>
        <v>0</v>
      </c>
      <c r="AB30" s="110">
        <f t="shared" si="4"/>
        <v>0</v>
      </c>
      <c r="AC30" s="110">
        <f t="shared" si="4"/>
        <v>1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50">
        <v>1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03" t="s">
        <v>844</v>
      </c>
    </row>
    <row r="31" spans="1:60" s="106" customFormat="1" ht="27" customHeight="1" x14ac:dyDescent="0.25">
      <c r="A31" s="101" t="s">
        <v>871</v>
      </c>
      <c r="B31" s="102" t="s">
        <v>872</v>
      </c>
      <c r="C31" s="103" t="s">
        <v>873</v>
      </c>
      <c r="D31" s="103" t="s">
        <v>844</v>
      </c>
      <c r="E31" s="110">
        <v>0</v>
      </c>
      <c r="F31" s="110">
        <v>0</v>
      </c>
      <c r="G31" s="110">
        <v>0</v>
      </c>
      <c r="H31" s="110">
        <v>0</v>
      </c>
      <c r="I31" s="110">
        <v>1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1</v>
      </c>
      <c r="AD31" s="103" t="s">
        <v>844</v>
      </c>
      <c r="AE31" s="103" t="s">
        <v>844</v>
      </c>
      <c r="AF31" s="103" t="s">
        <v>844</v>
      </c>
      <c r="AG31" s="103" t="s">
        <v>844</v>
      </c>
      <c r="AH31" s="103" t="s">
        <v>844</v>
      </c>
      <c r="AI31" s="103" t="s">
        <v>844</v>
      </c>
      <c r="AJ31" s="103" t="s">
        <v>844</v>
      </c>
      <c r="AK31" s="103" t="s">
        <v>844</v>
      </c>
      <c r="AL31" s="103" t="s">
        <v>844</v>
      </c>
      <c r="AM31" s="103" t="s">
        <v>844</v>
      </c>
      <c r="AN31" s="103" t="s">
        <v>844</v>
      </c>
      <c r="AO31" s="103" t="s">
        <v>844</v>
      </c>
      <c r="AP31" s="103" t="s">
        <v>844</v>
      </c>
      <c r="AQ31" s="103" t="s">
        <v>844</v>
      </c>
      <c r="AR31" s="103" t="s">
        <v>844</v>
      </c>
      <c r="AS31" s="103" t="s">
        <v>844</v>
      </c>
      <c r="AT31" s="103" t="s">
        <v>844</v>
      </c>
      <c r="AU31" s="103" t="s">
        <v>844</v>
      </c>
      <c r="AV31" s="103" t="s">
        <v>844</v>
      </c>
      <c r="AW31" s="103" t="s">
        <v>844</v>
      </c>
      <c r="AX31" s="103" t="s">
        <v>844</v>
      </c>
      <c r="AY31" s="103" t="s">
        <v>844</v>
      </c>
      <c r="AZ31" s="103" t="s">
        <v>844</v>
      </c>
      <c r="BA31" s="103" t="s">
        <v>844</v>
      </c>
      <c r="BB31" s="124" t="s">
        <v>844</v>
      </c>
      <c r="BC31" s="103" t="s">
        <v>844</v>
      </c>
      <c r="BD31" s="103" t="s">
        <v>844</v>
      </c>
      <c r="BE31" s="103" t="s">
        <v>844</v>
      </c>
      <c r="BF31" s="103" t="s">
        <v>844</v>
      </c>
      <c r="BG31" s="103" t="s">
        <v>844</v>
      </c>
      <c r="BH31" s="103" t="s">
        <v>844</v>
      </c>
    </row>
    <row r="32" spans="1:60" ht="25.5" x14ac:dyDescent="0.25">
      <c r="A32" s="57" t="s">
        <v>846</v>
      </c>
      <c r="B32" s="63" t="s">
        <v>847</v>
      </c>
      <c r="C32" s="74" t="s">
        <v>844</v>
      </c>
      <c r="D32" s="88" t="str">
        <f>D34</f>
        <v>нд</v>
      </c>
      <c r="E32" s="88" t="str">
        <f t="shared" ref="E32:BG32" si="35">E34</f>
        <v>нд</v>
      </c>
      <c r="F32" s="88" t="str">
        <f t="shared" si="35"/>
        <v>нд</v>
      </c>
      <c r="G32" s="88" t="str">
        <f>G34</f>
        <v>нд</v>
      </c>
      <c r="H32" s="88" t="str">
        <f t="shared" si="35"/>
        <v>нд</v>
      </c>
      <c r="I32" s="88" t="str">
        <f t="shared" si="35"/>
        <v>нд</v>
      </c>
      <c r="J32" s="88" t="str">
        <f t="shared" si="35"/>
        <v>нд</v>
      </c>
      <c r="K32" s="88" t="str">
        <f t="shared" si="35"/>
        <v>нд</v>
      </c>
      <c r="L32" s="88" t="str">
        <f t="shared" si="35"/>
        <v>нд</v>
      </c>
      <c r="M32" s="88" t="str">
        <f t="shared" si="35"/>
        <v>нд</v>
      </c>
      <c r="N32" s="88" t="str">
        <f t="shared" si="35"/>
        <v>нд</v>
      </c>
      <c r="O32" s="88" t="str">
        <f t="shared" si="35"/>
        <v>нд</v>
      </c>
      <c r="P32" s="88" t="str">
        <f t="shared" si="35"/>
        <v>нд</v>
      </c>
      <c r="Q32" s="88" t="str">
        <f t="shared" si="35"/>
        <v>нд</v>
      </c>
      <c r="R32" s="88" t="str">
        <f t="shared" si="35"/>
        <v>нд</v>
      </c>
      <c r="S32" s="88" t="str">
        <f t="shared" si="35"/>
        <v>нд</v>
      </c>
      <c r="T32" s="88" t="str">
        <f t="shared" si="35"/>
        <v>нд</v>
      </c>
      <c r="U32" s="88" t="str">
        <f t="shared" si="35"/>
        <v>нд</v>
      </c>
      <c r="V32" s="88" t="str">
        <f t="shared" si="35"/>
        <v>нд</v>
      </c>
      <c r="W32" s="88" t="str">
        <f t="shared" si="35"/>
        <v>нд</v>
      </c>
      <c r="X32" s="88" t="str">
        <f t="shared" si="35"/>
        <v>нд</v>
      </c>
      <c r="Y32" s="88" t="str">
        <f t="shared" si="35"/>
        <v>нд</v>
      </c>
      <c r="Z32" s="88" t="str">
        <f t="shared" si="35"/>
        <v>нд</v>
      </c>
      <c r="AA32" s="88" t="str">
        <f t="shared" si="35"/>
        <v>нд</v>
      </c>
      <c r="AB32" s="88" t="str">
        <f t="shared" si="35"/>
        <v>нд</v>
      </c>
      <c r="AC32" s="88" t="str">
        <f t="shared" si="35"/>
        <v>нд</v>
      </c>
      <c r="AD32" s="88" t="str">
        <f t="shared" si="35"/>
        <v>нд</v>
      </c>
      <c r="AE32" s="88" t="str">
        <f t="shared" si="35"/>
        <v>нд</v>
      </c>
      <c r="AF32" s="88" t="str">
        <f t="shared" si="35"/>
        <v>нд</v>
      </c>
      <c r="AG32" s="88" t="str">
        <f t="shared" si="35"/>
        <v>нд</v>
      </c>
      <c r="AH32" s="88" t="str">
        <f t="shared" si="35"/>
        <v>нд</v>
      </c>
      <c r="AI32" s="88" t="str">
        <f t="shared" si="35"/>
        <v>нд</v>
      </c>
      <c r="AJ32" s="88" t="str">
        <f t="shared" si="35"/>
        <v>нд</v>
      </c>
      <c r="AK32" s="88" t="str">
        <f t="shared" si="35"/>
        <v>нд</v>
      </c>
      <c r="AL32" s="88" t="str">
        <f t="shared" si="35"/>
        <v>нд</v>
      </c>
      <c r="AM32" s="88" t="str">
        <f t="shared" si="35"/>
        <v>нд</v>
      </c>
      <c r="AN32" s="88" t="str">
        <f t="shared" si="35"/>
        <v>нд</v>
      </c>
      <c r="AO32" s="88" t="str">
        <f t="shared" si="35"/>
        <v>нд</v>
      </c>
      <c r="AP32" s="88" t="str">
        <f t="shared" si="35"/>
        <v>нд</v>
      </c>
      <c r="AQ32" s="88" t="str">
        <f t="shared" si="35"/>
        <v>нд</v>
      </c>
      <c r="AR32" s="88" t="str">
        <f t="shared" si="35"/>
        <v>нд</v>
      </c>
      <c r="AS32" s="88" t="str">
        <f t="shared" si="35"/>
        <v>нд</v>
      </c>
      <c r="AT32" s="88" t="str">
        <f t="shared" si="35"/>
        <v>нд</v>
      </c>
      <c r="AU32" s="88" t="str">
        <f t="shared" si="35"/>
        <v>нд</v>
      </c>
      <c r="AV32" s="88" t="str">
        <f t="shared" si="35"/>
        <v>нд</v>
      </c>
      <c r="AW32" s="88" t="str">
        <f t="shared" si="35"/>
        <v>нд</v>
      </c>
      <c r="AX32" s="88" t="str">
        <f t="shared" si="35"/>
        <v>нд</v>
      </c>
      <c r="AY32" s="88" t="str">
        <f t="shared" si="35"/>
        <v>нд</v>
      </c>
      <c r="AZ32" s="88" t="str">
        <f t="shared" si="35"/>
        <v>нд</v>
      </c>
      <c r="BA32" s="88" t="str">
        <f t="shared" si="35"/>
        <v>нд</v>
      </c>
      <c r="BB32" s="150" t="str">
        <f t="shared" si="35"/>
        <v>нд</v>
      </c>
      <c r="BC32" s="88" t="str">
        <f t="shared" si="35"/>
        <v>нд</v>
      </c>
      <c r="BD32" s="88" t="str">
        <f t="shared" si="35"/>
        <v>нд</v>
      </c>
      <c r="BE32" s="88" t="str">
        <f t="shared" si="35"/>
        <v>нд</v>
      </c>
      <c r="BF32" s="88" t="str">
        <f t="shared" si="35"/>
        <v>нд</v>
      </c>
      <c r="BG32" s="88" t="str">
        <f t="shared" si="35"/>
        <v>нд</v>
      </c>
      <c r="BH32" s="74" t="s">
        <v>844</v>
      </c>
    </row>
    <row r="33" spans="1:60" ht="38.25" x14ac:dyDescent="0.25">
      <c r="A33" s="56" t="s">
        <v>489</v>
      </c>
      <c r="B33" s="62" t="s">
        <v>881</v>
      </c>
      <c r="C33" s="66" t="s">
        <v>844</v>
      </c>
      <c r="D33" s="74" t="s">
        <v>844</v>
      </c>
      <c r="E33" s="74" t="s">
        <v>844</v>
      </c>
      <c r="F33" s="74" t="s">
        <v>844</v>
      </c>
      <c r="G33" s="74" t="s">
        <v>844</v>
      </c>
      <c r="H33" s="74" t="s">
        <v>844</v>
      </c>
      <c r="I33" s="74" t="s">
        <v>844</v>
      </c>
      <c r="J33" s="74" t="s">
        <v>844</v>
      </c>
      <c r="K33" s="74" t="s">
        <v>844</v>
      </c>
      <c r="L33" s="74" t="s">
        <v>844</v>
      </c>
      <c r="M33" s="74" t="s">
        <v>844</v>
      </c>
      <c r="N33" s="74" t="s">
        <v>844</v>
      </c>
      <c r="O33" s="74" t="s">
        <v>844</v>
      </c>
      <c r="P33" s="74" t="s">
        <v>844</v>
      </c>
      <c r="Q33" s="74" t="s">
        <v>844</v>
      </c>
      <c r="R33" s="74" t="s">
        <v>844</v>
      </c>
      <c r="S33" s="74" t="s">
        <v>844</v>
      </c>
      <c r="T33" s="74" t="s">
        <v>844</v>
      </c>
      <c r="U33" s="74" t="s">
        <v>844</v>
      </c>
      <c r="V33" s="74" t="s">
        <v>844</v>
      </c>
      <c r="W33" s="74" t="s">
        <v>844</v>
      </c>
      <c r="X33" s="74" t="s">
        <v>844</v>
      </c>
      <c r="Y33" s="74" t="s">
        <v>844</v>
      </c>
      <c r="Z33" s="74" t="s">
        <v>844</v>
      </c>
      <c r="AA33" s="74" t="s">
        <v>844</v>
      </c>
      <c r="AB33" s="74" t="s">
        <v>844</v>
      </c>
      <c r="AC33" s="74" t="s">
        <v>844</v>
      </c>
      <c r="AD33" s="74" t="s">
        <v>844</v>
      </c>
      <c r="AE33" s="74" t="s">
        <v>844</v>
      </c>
      <c r="AF33" s="74" t="s">
        <v>844</v>
      </c>
      <c r="AG33" s="74" t="s">
        <v>844</v>
      </c>
      <c r="AH33" s="74" t="s">
        <v>844</v>
      </c>
      <c r="AI33" s="74" t="s">
        <v>844</v>
      </c>
      <c r="AJ33" s="74" t="s">
        <v>844</v>
      </c>
      <c r="AK33" s="74" t="s">
        <v>844</v>
      </c>
      <c r="AL33" s="74" t="s">
        <v>844</v>
      </c>
      <c r="AM33" s="74" t="s">
        <v>844</v>
      </c>
      <c r="AN33" s="74" t="s">
        <v>844</v>
      </c>
      <c r="AO33" s="74" t="s">
        <v>844</v>
      </c>
      <c r="AP33" s="74" t="s">
        <v>844</v>
      </c>
      <c r="AQ33" s="74" t="s">
        <v>844</v>
      </c>
      <c r="AR33" s="74" t="s">
        <v>844</v>
      </c>
      <c r="AS33" s="74" t="s">
        <v>844</v>
      </c>
      <c r="AT33" s="74" t="s">
        <v>844</v>
      </c>
      <c r="AU33" s="74" t="s">
        <v>844</v>
      </c>
      <c r="AV33" s="74" t="s">
        <v>844</v>
      </c>
      <c r="AW33" s="74" t="s">
        <v>844</v>
      </c>
      <c r="AX33" s="74" t="s">
        <v>844</v>
      </c>
      <c r="AY33" s="74" t="s">
        <v>844</v>
      </c>
      <c r="AZ33" s="74" t="s">
        <v>844</v>
      </c>
      <c r="BA33" s="74" t="s">
        <v>844</v>
      </c>
      <c r="BB33" s="123" t="s">
        <v>844</v>
      </c>
      <c r="BC33" s="74" t="s">
        <v>844</v>
      </c>
      <c r="BD33" s="74" t="s">
        <v>844</v>
      </c>
      <c r="BE33" s="74" t="s">
        <v>844</v>
      </c>
      <c r="BF33" s="74" t="s">
        <v>844</v>
      </c>
      <c r="BG33" s="74" t="s">
        <v>844</v>
      </c>
      <c r="BH33" s="74" t="s">
        <v>844</v>
      </c>
    </row>
    <row r="34" spans="1:60" ht="25.5" x14ac:dyDescent="0.25">
      <c r="A34" s="57" t="s">
        <v>32</v>
      </c>
      <c r="B34" s="63" t="s">
        <v>848</v>
      </c>
      <c r="C34" s="70" t="s">
        <v>844</v>
      </c>
      <c r="D34" s="74" t="s">
        <v>844</v>
      </c>
      <c r="E34" s="74" t="s">
        <v>844</v>
      </c>
      <c r="F34" s="74" t="s">
        <v>844</v>
      </c>
      <c r="G34" s="74" t="s">
        <v>844</v>
      </c>
      <c r="H34" s="74" t="s">
        <v>844</v>
      </c>
      <c r="I34" s="74" t="s">
        <v>844</v>
      </c>
      <c r="J34" s="74" t="s">
        <v>844</v>
      </c>
      <c r="K34" s="74" t="s">
        <v>844</v>
      </c>
      <c r="L34" s="74" t="s">
        <v>844</v>
      </c>
      <c r="M34" s="74" t="s">
        <v>844</v>
      </c>
      <c r="N34" s="74" t="s">
        <v>844</v>
      </c>
      <c r="O34" s="74" t="s">
        <v>844</v>
      </c>
      <c r="P34" s="74" t="s">
        <v>844</v>
      </c>
      <c r="Q34" s="74" t="s">
        <v>844</v>
      </c>
      <c r="R34" s="74" t="s">
        <v>844</v>
      </c>
      <c r="S34" s="74" t="s">
        <v>844</v>
      </c>
      <c r="T34" s="74" t="s">
        <v>844</v>
      </c>
      <c r="U34" s="74" t="s">
        <v>844</v>
      </c>
      <c r="V34" s="74" t="s">
        <v>844</v>
      </c>
      <c r="W34" s="74" t="s">
        <v>844</v>
      </c>
      <c r="X34" s="74" t="s">
        <v>844</v>
      </c>
      <c r="Y34" s="74" t="s">
        <v>844</v>
      </c>
      <c r="Z34" s="74" t="s">
        <v>844</v>
      </c>
      <c r="AA34" s="74" t="s">
        <v>844</v>
      </c>
      <c r="AB34" s="74" t="s">
        <v>844</v>
      </c>
      <c r="AC34" s="74" t="s">
        <v>844</v>
      </c>
      <c r="AD34" s="74" t="s">
        <v>844</v>
      </c>
      <c r="AE34" s="74" t="s">
        <v>844</v>
      </c>
      <c r="AF34" s="74" t="s">
        <v>844</v>
      </c>
      <c r="AG34" s="74" t="s">
        <v>844</v>
      </c>
      <c r="AH34" s="74" t="s">
        <v>844</v>
      </c>
      <c r="AI34" s="74" t="s">
        <v>844</v>
      </c>
      <c r="AJ34" s="74" t="s">
        <v>844</v>
      </c>
      <c r="AK34" s="74" t="s">
        <v>844</v>
      </c>
      <c r="AL34" s="74" t="s">
        <v>844</v>
      </c>
      <c r="AM34" s="74" t="s">
        <v>844</v>
      </c>
      <c r="AN34" s="74" t="s">
        <v>844</v>
      </c>
      <c r="AO34" s="74" t="s">
        <v>844</v>
      </c>
      <c r="AP34" s="74" t="s">
        <v>844</v>
      </c>
      <c r="AQ34" s="74" t="s">
        <v>844</v>
      </c>
      <c r="AR34" s="74" t="s">
        <v>844</v>
      </c>
      <c r="AS34" s="74" t="s">
        <v>844</v>
      </c>
      <c r="AT34" s="74" t="s">
        <v>844</v>
      </c>
      <c r="AU34" s="74" t="s">
        <v>844</v>
      </c>
      <c r="AV34" s="74" t="s">
        <v>844</v>
      </c>
      <c r="AW34" s="74" t="s">
        <v>844</v>
      </c>
      <c r="AX34" s="74" t="s">
        <v>844</v>
      </c>
      <c r="AY34" s="74" t="s">
        <v>844</v>
      </c>
      <c r="AZ34" s="74" t="s">
        <v>844</v>
      </c>
      <c r="BA34" s="74" t="s">
        <v>844</v>
      </c>
      <c r="BB34" s="123" t="s">
        <v>844</v>
      </c>
      <c r="BC34" s="74" t="s">
        <v>844</v>
      </c>
      <c r="BD34" s="74" t="s">
        <v>844</v>
      </c>
      <c r="BE34" s="74" t="s">
        <v>844</v>
      </c>
      <c r="BF34" s="74" t="s">
        <v>844</v>
      </c>
      <c r="BG34" s="74" t="s">
        <v>844</v>
      </c>
      <c r="BH34" s="74" t="s">
        <v>844</v>
      </c>
    </row>
    <row r="35" spans="1:60" s="120" customFormat="1" ht="25.5" x14ac:dyDescent="0.25">
      <c r="A35" s="125" t="s">
        <v>36</v>
      </c>
      <c r="B35" s="139" t="s">
        <v>849</v>
      </c>
      <c r="C35" s="124" t="s">
        <v>844</v>
      </c>
      <c r="D35" s="150">
        <f t="shared" ref="D35:AI35" si="36">SUM(D36:D36)</f>
        <v>0</v>
      </c>
      <c r="E35" s="150">
        <f t="shared" si="36"/>
        <v>0</v>
      </c>
      <c r="F35" s="150">
        <f t="shared" si="36"/>
        <v>0</v>
      </c>
      <c r="G35" s="150">
        <f t="shared" si="36"/>
        <v>0</v>
      </c>
      <c r="H35" s="150">
        <f t="shared" si="36"/>
        <v>0</v>
      </c>
      <c r="I35" s="150">
        <f t="shared" si="36"/>
        <v>1</v>
      </c>
      <c r="J35" s="150">
        <f t="shared" si="36"/>
        <v>0</v>
      </c>
      <c r="K35" s="150">
        <f t="shared" si="36"/>
        <v>0</v>
      </c>
      <c r="L35" s="150">
        <f t="shared" si="36"/>
        <v>0</v>
      </c>
      <c r="M35" s="150">
        <f t="shared" si="36"/>
        <v>0</v>
      </c>
      <c r="N35" s="150">
        <f t="shared" si="36"/>
        <v>0</v>
      </c>
      <c r="O35" s="150">
        <f t="shared" si="36"/>
        <v>0</v>
      </c>
      <c r="P35" s="150">
        <f t="shared" si="36"/>
        <v>0</v>
      </c>
      <c r="Q35" s="150">
        <f t="shared" si="36"/>
        <v>0</v>
      </c>
      <c r="R35" s="150">
        <f t="shared" si="36"/>
        <v>0</v>
      </c>
      <c r="S35" s="150">
        <f t="shared" si="36"/>
        <v>0</v>
      </c>
      <c r="T35" s="150">
        <f t="shared" si="36"/>
        <v>0</v>
      </c>
      <c r="U35" s="150">
        <f t="shared" si="36"/>
        <v>0</v>
      </c>
      <c r="V35" s="150">
        <f t="shared" si="36"/>
        <v>0</v>
      </c>
      <c r="W35" s="150">
        <f t="shared" si="36"/>
        <v>0</v>
      </c>
      <c r="X35" s="150">
        <f t="shared" si="36"/>
        <v>0</v>
      </c>
      <c r="Y35" s="150">
        <f t="shared" si="36"/>
        <v>0</v>
      </c>
      <c r="Z35" s="150">
        <f t="shared" si="36"/>
        <v>0</v>
      </c>
      <c r="AA35" s="150">
        <f t="shared" si="36"/>
        <v>0</v>
      </c>
      <c r="AB35" s="150">
        <f t="shared" si="36"/>
        <v>0</v>
      </c>
      <c r="AC35" s="150">
        <f t="shared" si="36"/>
        <v>1</v>
      </c>
      <c r="AD35" s="150">
        <f t="shared" si="36"/>
        <v>0</v>
      </c>
      <c r="AE35" s="150">
        <f t="shared" si="36"/>
        <v>0</v>
      </c>
      <c r="AF35" s="150">
        <f t="shared" si="36"/>
        <v>0</v>
      </c>
      <c r="AG35" s="150">
        <f t="shared" si="36"/>
        <v>0</v>
      </c>
      <c r="AH35" s="150">
        <f t="shared" si="36"/>
        <v>1</v>
      </c>
      <c r="AI35" s="150">
        <f t="shared" si="36"/>
        <v>0</v>
      </c>
      <c r="AJ35" s="150">
        <f t="shared" ref="AJ35:BG35" si="37">SUM(AJ36:AJ36)</f>
        <v>0</v>
      </c>
      <c r="AK35" s="150">
        <f t="shared" si="37"/>
        <v>0</v>
      </c>
      <c r="AL35" s="150">
        <f t="shared" si="37"/>
        <v>0</v>
      </c>
      <c r="AM35" s="150">
        <f t="shared" si="37"/>
        <v>0</v>
      </c>
      <c r="AN35" s="150">
        <f t="shared" si="37"/>
        <v>0</v>
      </c>
      <c r="AO35" s="150">
        <f t="shared" si="37"/>
        <v>0</v>
      </c>
      <c r="AP35" s="150">
        <f t="shared" si="37"/>
        <v>0</v>
      </c>
      <c r="AQ35" s="150">
        <f t="shared" si="37"/>
        <v>0</v>
      </c>
      <c r="AR35" s="150">
        <f t="shared" si="37"/>
        <v>0</v>
      </c>
      <c r="AS35" s="150">
        <f t="shared" si="37"/>
        <v>0</v>
      </c>
      <c r="AT35" s="150">
        <f t="shared" si="37"/>
        <v>0</v>
      </c>
      <c r="AU35" s="150">
        <f t="shared" si="37"/>
        <v>0</v>
      </c>
      <c r="AV35" s="150">
        <f t="shared" si="37"/>
        <v>0</v>
      </c>
      <c r="AW35" s="150">
        <f t="shared" si="37"/>
        <v>0</v>
      </c>
      <c r="AX35" s="150">
        <f t="shared" si="37"/>
        <v>0</v>
      </c>
      <c r="AY35" s="150">
        <f t="shared" si="37"/>
        <v>0</v>
      </c>
      <c r="AZ35" s="150">
        <f t="shared" si="37"/>
        <v>0</v>
      </c>
      <c r="BA35" s="150">
        <f t="shared" si="37"/>
        <v>0</v>
      </c>
      <c r="BB35" s="150">
        <f t="shared" si="37"/>
        <v>1</v>
      </c>
      <c r="BC35" s="150">
        <f t="shared" si="37"/>
        <v>0</v>
      </c>
      <c r="BD35" s="150">
        <f t="shared" si="37"/>
        <v>0</v>
      </c>
      <c r="BE35" s="150">
        <f t="shared" si="37"/>
        <v>0</v>
      </c>
      <c r="BF35" s="150">
        <f t="shared" si="37"/>
        <v>0</v>
      </c>
      <c r="BG35" s="150">
        <f t="shared" si="37"/>
        <v>0</v>
      </c>
      <c r="BH35" s="124" t="s">
        <v>844</v>
      </c>
    </row>
    <row r="36" spans="1:60" s="120" customFormat="1" ht="40.5" customHeight="1" x14ac:dyDescent="0.25">
      <c r="A36" s="125" t="s">
        <v>875</v>
      </c>
      <c r="B36" s="169" t="s">
        <v>876</v>
      </c>
      <c r="C36" s="139" t="s">
        <v>877</v>
      </c>
      <c r="D36" s="150">
        <f>Ф15!E36</f>
        <v>0</v>
      </c>
      <c r="E36" s="150">
        <v>0</v>
      </c>
      <c r="F36" s="150">
        <v>0</v>
      </c>
      <c r="G36" s="150">
        <v>0</v>
      </c>
      <c r="H36" s="150">
        <v>0</v>
      </c>
      <c r="I36" s="150">
        <v>1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1</v>
      </c>
      <c r="AD36" s="150">
        <f>Ф15!AE36</f>
        <v>0</v>
      </c>
      <c r="AE36" s="150">
        <f>Ф15!AF36</f>
        <v>0</v>
      </c>
      <c r="AF36" s="150">
        <f>Ф15!AG36</f>
        <v>0</v>
      </c>
      <c r="AG36" s="150">
        <f>Ф15!AH36</f>
        <v>0</v>
      </c>
      <c r="AH36" s="150">
        <f>BB36</f>
        <v>1</v>
      </c>
      <c r="AI36" s="150">
        <f>Ф15!AJ36</f>
        <v>0</v>
      </c>
      <c r="AJ36" s="150">
        <f>Ф15!AK36</f>
        <v>0</v>
      </c>
      <c r="AK36" s="150">
        <f>Ф15!AL36</f>
        <v>0</v>
      </c>
      <c r="AL36" s="150">
        <v>0</v>
      </c>
      <c r="AM36" s="150">
        <f>Ф15!AN36</f>
        <v>0</v>
      </c>
      <c r="AN36" s="150">
        <f>Ф15!AO36</f>
        <v>0</v>
      </c>
      <c r="AO36" s="150">
        <f>Ф15!AP36</f>
        <v>0</v>
      </c>
      <c r="AP36" s="150">
        <f>Ф15!AQ36</f>
        <v>0</v>
      </c>
      <c r="AQ36" s="150">
        <f>Ф15!AR36</f>
        <v>0</v>
      </c>
      <c r="AR36" s="150">
        <f>Ф15!AS36</f>
        <v>0</v>
      </c>
      <c r="AS36" s="150">
        <v>0</v>
      </c>
      <c r="AT36" s="150">
        <f>Ф15!AU36</f>
        <v>0</v>
      </c>
      <c r="AU36" s="150">
        <f>Ф15!AV36</f>
        <v>0</v>
      </c>
      <c r="AV36" s="150">
        <f>Ф15!AW36</f>
        <v>0</v>
      </c>
      <c r="AW36" s="150">
        <f>Ф15!AX36</f>
        <v>0</v>
      </c>
      <c r="AX36" s="150">
        <f>Ф15!AY36</f>
        <v>0</v>
      </c>
      <c r="AY36" s="150">
        <f>Ф15!AZ36</f>
        <v>0</v>
      </c>
      <c r="AZ36" s="150">
        <f>Ф15!BA36</f>
        <v>0</v>
      </c>
      <c r="BA36" s="150">
        <f>Ф15!BB36</f>
        <v>0</v>
      </c>
      <c r="BB36" s="150">
        <v>1</v>
      </c>
      <c r="BC36" s="150">
        <f>Ф15!BD36</f>
        <v>0</v>
      </c>
      <c r="BD36" s="150">
        <f>Ф15!BE36</f>
        <v>0</v>
      </c>
      <c r="BE36" s="150">
        <f>Ф15!BF36</f>
        <v>0</v>
      </c>
      <c r="BF36" s="150">
        <f>Ф15!BG36</f>
        <v>0</v>
      </c>
      <c r="BG36" s="150">
        <f>Ф15!BH36</f>
        <v>0</v>
      </c>
      <c r="BH36" s="124" t="s">
        <v>844</v>
      </c>
    </row>
  </sheetData>
  <mergeCells count="32">
    <mergeCell ref="C19:C22"/>
    <mergeCell ref="D19:D22"/>
    <mergeCell ref="E19:BB19"/>
    <mergeCell ref="Y21:AC21"/>
    <mergeCell ref="BD2:BH2"/>
    <mergeCell ref="A8:BH8"/>
    <mergeCell ref="V9:W9"/>
    <mergeCell ref="X9:Y9"/>
    <mergeCell ref="Z9:AA9"/>
    <mergeCell ref="O21:S21"/>
    <mergeCell ref="A19:A22"/>
    <mergeCell ref="B19:B22"/>
    <mergeCell ref="V11:AU11"/>
    <mergeCell ref="BA4:BH4"/>
    <mergeCell ref="BC5:BH5"/>
    <mergeCell ref="AY6:BB6"/>
    <mergeCell ref="V12:AM12"/>
    <mergeCell ref="Z14:AA14"/>
    <mergeCell ref="Y17:AO17"/>
    <mergeCell ref="AN21:AR21"/>
    <mergeCell ref="BC19:BG21"/>
    <mergeCell ref="BH19:BH22"/>
    <mergeCell ref="AD21:AH21"/>
    <mergeCell ref="AX21:BB21"/>
    <mergeCell ref="Y16:AX16"/>
    <mergeCell ref="E21:I21"/>
    <mergeCell ref="J21:N21"/>
    <mergeCell ref="AI21:AM21"/>
    <mergeCell ref="T21:X21"/>
    <mergeCell ref="E20:AC20"/>
    <mergeCell ref="AD20:BB20"/>
    <mergeCell ref="AS21:AW21"/>
  </mergeCells>
  <pageMargins left="0" right="0" top="0.74803149606299213" bottom="0.74803149606299213" header="0.31496062992125984" footer="0.31496062992125984"/>
  <pageSetup paperSize="9" scale="4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38"/>
  <sheetViews>
    <sheetView view="pageBreakPreview" zoomScaleNormal="118" zoomScaleSheetLayoutView="100" workbookViewId="0">
      <selection activeCell="AI27" sqref="AI27"/>
    </sheetView>
  </sheetViews>
  <sheetFormatPr defaultRowHeight="15.75" x14ac:dyDescent="0.25"/>
  <cols>
    <col min="1" max="1" width="6.85546875" style="120" customWidth="1"/>
    <col min="2" max="2" width="38.28515625" style="120" customWidth="1"/>
    <col min="3" max="3" width="11.85546875" style="120" customWidth="1"/>
    <col min="4" max="4" width="6.28515625" style="120" customWidth="1"/>
    <col min="5" max="5" width="6" style="120" customWidth="1"/>
    <col min="6" max="6" width="4.5703125" style="120" customWidth="1"/>
    <col min="7" max="7" width="5.7109375" style="120" customWidth="1"/>
    <col min="8" max="8" width="4.7109375" style="120" customWidth="1"/>
    <col min="9" max="9" width="5.28515625" style="120" customWidth="1"/>
    <col min="10" max="10" width="4.85546875" style="120" customWidth="1"/>
    <col min="11" max="11" width="4.7109375" style="120" customWidth="1"/>
    <col min="12" max="12" width="5.7109375" style="120" customWidth="1"/>
    <col min="13" max="13" width="5.42578125" style="120" customWidth="1"/>
    <col min="14" max="14" width="4.5703125" style="120" customWidth="1"/>
    <col min="15" max="15" width="6.28515625" style="120" customWidth="1"/>
    <col min="16" max="16" width="5" style="120" customWidth="1"/>
    <col min="17" max="17" width="4.85546875" style="120" customWidth="1"/>
    <col min="18" max="18" width="5.42578125" style="120" customWidth="1"/>
    <col min="19" max="19" width="4.7109375" style="120" customWidth="1"/>
    <col min="20" max="20" width="6.42578125" style="120" customWidth="1"/>
    <col min="21" max="24" width="4.7109375" style="120" customWidth="1"/>
    <col min="25" max="25" width="6.5703125" style="120" customWidth="1"/>
    <col min="26" max="26" width="4.7109375" style="120" customWidth="1"/>
    <col min="27" max="27" width="6.85546875" style="120" customWidth="1"/>
    <col min="28" max="28" width="4.7109375" style="120" customWidth="1"/>
    <col min="29" max="29" width="5.7109375" style="120" customWidth="1"/>
    <col min="30" max="30" width="7.28515625" style="120" customWidth="1"/>
    <col min="31" max="31" width="6.140625" style="120" customWidth="1"/>
    <col min="32" max="32" width="5.28515625" style="120" customWidth="1"/>
    <col min="33" max="33" width="6.140625" style="120" customWidth="1"/>
    <col min="34" max="34" width="5.85546875" style="120" customWidth="1"/>
    <col min="35" max="35" width="5.7109375" style="120" customWidth="1"/>
    <col min="36" max="36" width="9.7109375" style="120" customWidth="1"/>
    <col min="37" max="37" width="5.28515625" style="120" customWidth="1"/>
    <col min="38" max="39" width="4.7109375" style="120" customWidth="1"/>
    <col min="40" max="40" width="5.28515625" style="120" customWidth="1"/>
    <col min="41" max="41" width="6.28515625" style="120" customWidth="1"/>
    <col min="42" max="42" width="5.28515625" style="120" customWidth="1"/>
    <col min="43" max="43" width="5.85546875" style="120" customWidth="1"/>
    <col min="44" max="44" width="5.140625" style="120" customWidth="1"/>
    <col min="45" max="45" width="5.7109375" style="120" customWidth="1"/>
    <col min="46" max="46" width="5.140625" style="120" customWidth="1"/>
    <col min="47" max="50" width="4.7109375" style="120" customWidth="1"/>
    <col min="51" max="51" width="6" style="120" customWidth="1"/>
    <col min="52" max="52" width="6.28515625" style="120" customWidth="1"/>
    <col min="53" max="53" width="6" style="120" customWidth="1"/>
    <col min="54" max="54" width="4.7109375" style="120" customWidth="1"/>
    <col min="55" max="55" width="6" style="120" customWidth="1"/>
    <col min="56" max="16384" width="9.140625" style="120"/>
  </cols>
  <sheetData>
    <row r="1" spans="1:55" s="133" customFormat="1" ht="10.5" x14ac:dyDescent="0.2">
      <c r="BC1" s="152" t="s">
        <v>813</v>
      </c>
    </row>
    <row r="2" spans="1:55" s="133" customFormat="1" ht="21" customHeight="1" x14ac:dyDescent="0.2">
      <c r="AX2" s="474" t="s">
        <v>3</v>
      </c>
      <c r="AY2" s="474"/>
      <c r="AZ2" s="474"/>
      <c r="BA2" s="474"/>
      <c r="BB2" s="474"/>
      <c r="BC2" s="474"/>
    </row>
    <row r="3" spans="1:55" s="133" customFormat="1" ht="21" customHeight="1" x14ac:dyDescent="0.2">
      <c r="AX3" s="153"/>
      <c r="AY3" s="153"/>
      <c r="AZ3" s="153"/>
      <c r="BA3" s="153"/>
      <c r="BB3" s="153"/>
      <c r="BC3" s="153"/>
    </row>
    <row r="4" spans="1:55" s="133" customFormat="1" ht="27" customHeight="1" x14ac:dyDescent="0.2">
      <c r="R4" s="145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V4" s="374" t="s">
        <v>851</v>
      </c>
      <c r="AW4" s="374"/>
      <c r="AX4" s="374"/>
      <c r="AY4" s="374"/>
      <c r="AZ4" s="374"/>
      <c r="BA4" s="374"/>
      <c r="BB4" s="374"/>
      <c r="BC4" s="374"/>
    </row>
    <row r="5" spans="1:55" s="133" customFormat="1" ht="21" customHeight="1" x14ac:dyDescent="0.2">
      <c r="R5" s="178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79"/>
      <c r="AU5" s="155"/>
      <c r="AV5" s="155"/>
      <c r="AW5" s="155"/>
      <c r="AX5" s="375" t="str">
        <f>Ф10!R5</f>
        <v>И.В. Павленко</v>
      </c>
      <c r="AY5" s="375"/>
      <c r="AZ5" s="375"/>
      <c r="BA5" s="375"/>
      <c r="BB5" s="375"/>
      <c r="BC5" s="375"/>
    </row>
    <row r="6" spans="1:55" s="133" customFormat="1" ht="21" customHeight="1" x14ac:dyDescent="0.2">
      <c r="R6" s="145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343" t="s">
        <v>852</v>
      </c>
      <c r="AU6" s="343"/>
      <c r="AV6" s="343"/>
      <c r="AW6" s="343"/>
      <c r="AX6" s="153"/>
      <c r="AY6" s="153"/>
      <c r="AZ6" s="153"/>
      <c r="BA6" s="153"/>
      <c r="BB6" s="153"/>
      <c r="BC6" s="153"/>
    </row>
    <row r="7" spans="1:55" s="133" customFormat="1" ht="12.75" customHeight="1" x14ac:dyDescent="0.2">
      <c r="R7" s="145"/>
      <c r="S7" s="145"/>
      <c r="T7" s="180"/>
      <c r="U7" s="180"/>
      <c r="V7" s="180"/>
      <c r="W7" s="145"/>
      <c r="X7" s="145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45"/>
      <c r="AJ7" s="145"/>
      <c r="AK7" s="145"/>
      <c r="AL7" s="180"/>
      <c r="AM7" s="180"/>
      <c r="AN7" s="180"/>
      <c r="AO7" s="145"/>
      <c r="AP7" s="118"/>
      <c r="AQ7" s="145"/>
      <c r="AR7" s="145"/>
      <c r="AS7" s="118"/>
      <c r="AT7" s="145"/>
      <c r="AV7" s="119" t="s">
        <v>853</v>
      </c>
      <c r="AX7" s="153"/>
      <c r="AY7" s="153"/>
      <c r="AZ7" s="153"/>
      <c r="BB7" s="153"/>
      <c r="BC7" s="153"/>
    </row>
    <row r="8" spans="1:55" s="133" customFormat="1" ht="21" customHeight="1" x14ac:dyDescent="0.2"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X8" s="153"/>
      <c r="AY8" s="153"/>
      <c r="AZ8" s="153"/>
      <c r="BA8" s="153"/>
      <c r="BB8" s="153"/>
      <c r="BC8" s="153"/>
    </row>
    <row r="9" spans="1:55" s="181" customFormat="1" ht="14.25" customHeight="1" x14ac:dyDescent="0.25">
      <c r="A9" s="475" t="s">
        <v>814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</row>
    <row r="10" spans="1:55" s="133" customFormat="1" ht="12.75" x14ac:dyDescent="0.2">
      <c r="U10" s="152" t="s">
        <v>693</v>
      </c>
      <c r="V10" s="476" t="str">
        <f>Ф16!V9</f>
        <v>4</v>
      </c>
      <c r="W10" s="477"/>
      <c r="X10" s="478" t="s">
        <v>725</v>
      </c>
      <c r="Y10" s="478"/>
      <c r="Z10" s="476" t="str">
        <f>Ф16!Z9</f>
        <v>2023</v>
      </c>
      <c r="AA10" s="477"/>
      <c r="AB10" s="133" t="s">
        <v>695</v>
      </c>
    </row>
    <row r="11" spans="1:55" ht="9" customHeight="1" x14ac:dyDescent="0.25"/>
    <row r="12" spans="1:55" s="133" customFormat="1" ht="12.75" x14ac:dyDescent="0.2">
      <c r="V12" s="152" t="s">
        <v>696</v>
      </c>
      <c r="W12" s="480" t="str">
        <f>Ф16!V11</f>
        <v>Акционерное общество "Спасскэлектросеть"</v>
      </c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</row>
    <row r="13" spans="1:55" s="161" customFormat="1" ht="10.5" customHeight="1" x14ac:dyDescent="0.15">
      <c r="W13" s="479" t="s">
        <v>4</v>
      </c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182"/>
      <c r="AM13" s="182"/>
      <c r="AN13" s="182"/>
      <c r="AO13" s="182"/>
    </row>
    <row r="14" spans="1:55" ht="9" customHeight="1" x14ac:dyDescent="0.25"/>
    <row r="15" spans="1:55" s="133" customFormat="1" ht="12.75" x14ac:dyDescent="0.2">
      <c r="Y15" s="152" t="s">
        <v>697</v>
      </c>
      <c r="Z15" s="476" t="str">
        <f>Ф16!Z14</f>
        <v>2024</v>
      </c>
      <c r="AA15" s="477"/>
      <c r="AB15" s="133" t="s">
        <v>5</v>
      </c>
    </row>
    <row r="16" spans="1:55" ht="9" customHeight="1" x14ac:dyDescent="0.25"/>
    <row r="17" spans="1:57" s="133" customFormat="1" ht="12.75" customHeight="1" x14ac:dyDescent="0.2">
      <c r="X17" s="152" t="s">
        <v>698</v>
      </c>
      <c r="Y17" s="446" t="s">
        <v>1174</v>
      </c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290"/>
      <c r="AZ17" s="290"/>
      <c r="BA17" s="290"/>
      <c r="BB17" s="290"/>
      <c r="BC17" s="290"/>
    </row>
    <row r="18" spans="1:57" s="133" customFormat="1" ht="12.75" customHeight="1" x14ac:dyDescent="0.25">
      <c r="X18" s="152"/>
      <c r="Y18" s="484" t="s">
        <v>1167</v>
      </c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289"/>
      <c r="AU18" s="289"/>
      <c r="AV18" s="289"/>
      <c r="AW18" s="289"/>
      <c r="AX18" s="289"/>
      <c r="AY18" s="290"/>
      <c r="AZ18" s="290"/>
      <c r="BA18" s="290"/>
      <c r="BB18" s="290"/>
      <c r="BC18" s="290"/>
    </row>
    <row r="19" spans="1:57" s="161" customFormat="1" ht="15.75" customHeight="1" x14ac:dyDescent="0.15">
      <c r="Y19" s="479" t="s">
        <v>6</v>
      </c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182"/>
      <c r="AO19" s="182"/>
      <c r="AP19" s="182"/>
      <c r="AY19" s="291"/>
      <c r="AZ19" s="291"/>
      <c r="BA19" s="291"/>
      <c r="BB19" s="291"/>
      <c r="BC19" s="291"/>
    </row>
    <row r="20" spans="1:57" s="133" customFormat="1" ht="9" customHeight="1" x14ac:dyDescent="0.2">
      <c r="E20" s="163"/>
      <c r="F20" s="163"/>
      <c r="G20" s="163"/>
      <c r="H20" s="163"/>
      <c r="I20" s="163"/>
    </row>
    <row r="21" spans="1:57" s="161" customFormat="1" ht="15" customHeight="1" x14ac:dyDescent="0.15">
      <c r="A21" s="465" t="s">
        <v>699</v>
      </c>
      <c r="B21" s="465" t="s">
        <v>700</v>
      </c>
      <c r="C21" s="465" t="s">
        <v>701</v>
      </c>
      <c r="D21" s="471" t="s">
        <v>857</v>
      </c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3"/>
      <c r="AD21" s="467" t="s">
        <v>866</v>
      </c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9"/>
    </row>
    <row r="22" spans="1:57" s="161" customFormat="1" ht="15" customHeight="1" x14ac:dyDescent="0.15">
      <c r="A22" s="470"/>
      <c r="B22" s="470"/>
      <c r="C22" s="470"/>
      <c r="D22" s="183" t="s">
        <v>0</v>
      </c>
      <c r="E22" s="481" t="s">
        <v>1</v>
      </c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3"/>
      <c r="AD22" s="184" t="s">
        <v>0</v>
      </c>
      <c r="AE22" s="471" t="s">
        <v>1</v>
      </c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3"/>
    </row>
    <row r="23" spans="1:57" s="161" customFormat="1" ht="15" customHeight="1" x14ac:dyDescent="0.15">
      <c r="A23" s="470"/>
      <c r="B23" s="470"/>
      <c r="C23" s="470"/>
      <c r="D23" s="465" t="s">
        <v>706</v>
      </c>
      <c r="E23" s="471" t="s">
        <v>706</v>
      </c>
      <c r="F23" s="472"/>
      <c r="G23" s="472"/>
      <c r="H23" s="472"/>
      <c r="I23" s="473"/>
      <c r="J23" s="471" t="s">
        <v>707</v>
      </c>
      <c r="K23" s="472"/>
      <c r="L23" s="472"/>
      <c r="M23" s="472"/>
      <c r="N23" s="473"/>
      <c r="O23" s="471" t="s">
        <v>708</v>
      </c>
      <c r="P23" s="472"/>
      <c r="Q23" s="472"/>
      <c r="R23" s="472"/>
      <c r="S23" s="473"/>
      <c r="T23" s="471" t="s">
        <v>709</v>
      </c>
      <c r="U23" s="472"/>
      <c r="V23" s="472"/>
      <c r="W23" s="472"/>
      <c r="X23" s="473"/>
      <c r="Y23" s="471" t="s">
        <v>710</v>
      </c>
      <c r="Z23" s="472"/>
      <c r="AA23" s="472"/>
      <c r="AB23" s="472"/>
      <c r="AC23" s="473"/>
      <c r="AD23" s="465" t="s">
        <v>706</v>
      </c>
      <c r="AE23" s="471" t="s">
        <v>706</v>
      </c>
      <c r="AF23" s="472"/>
      <c r="AG23" s="472"/>
      <c r="AH23" s="472"/>
      <c r="AI23" s="473"/>
      <c r="AJ23" s="471" t="s">
        <v>707</v>
      </c>
      <c r="AK23" s="472"/>
      <c r="AL23" s="472"/>
      <c r="AM23" s="472"/>
      <c r="AN23" s="473"/>
      <c r="AO23" s="471" t="s">
        <v>708</v>
      </c>
      <c r="AP23" s="472"/>
      <c r="AQ23" s="472"/>
      <c r="AR23" s="472"/>
      <c r="AS23" s="473"/>
      <c r="AT23" s="471" t="s">
        <v>709</v>
      </c>
      <c r="AU23" s="472"/>
      <c r="AV23" s="472"/>
      <c r="AW23" s="472"/>
      <c r="AX23" s="473"/>
      <c r="AY23" s="471" t="s">
        <v>710</v>
      </c>
      <c r="AZ23" s="472"/>
      <c r="BA23" s="472"/>
      <c r="BB23" s="472"/>
      <c r="BC23" s="473"/>
    </row>
    <row r="24" spans="1:57" s="161" customFormat="1" ht="108.75" customHeight="1" x14ac:dyDescent="0.15">
      <c r="A24" s="470"/>
      <c r="B24" s="470"/>
      <c r="C24" s="470"/>
      <c r="D24" s="466"/>
      <c r="E24" s="185" t="s">
        <v>815</v>
      </c>
      <c r="F24" s="185" t="s">
        <v>816</v>
      </c>
      <c r="G24" s="185" t="s">
        <v>817</v>
      </c>
      <c r="H24" s="185" t="s">
        <v>818</v>
      </c>
      <c r="I24" s="185" t="s">
        <v>819</v>
      </c>
      <c r="J24" s="185" t="s">
        <v>815</v>
      </c>
      <c r="K24" s="185" t="s">
        <v>816</v>
      </c>
      <c r="L24" s="185" t="s">
        <v>817</v>
      </c>
      <c r="M24" s="185" t="s">
        <v>818</v>
      </c>
      <c r="N24" s="185" t="s">
        <v>819</v>
      </c>
      <c r="O24" s="185" t="s">
        <v>815</v>
      </c>
      <c r="P24" s="185" t="s">
        <v>816</v>
      </c>
      <c r="Q24" s="185" t="s">
        <v>817</v>
      </c>
      <c r="R24" s="185" t="s">
        <v>818</v>
      </c>
      <c r="S24" s="185" t="s">
        <v>819</v>
      </c>
      <c r="T24" s="185" t="s">
        <v>815</v>
      </c>
      <c r="U24" s="185" t="s">
        <v>816</v>
      </c>
      <c r="V24" s="185" t="s">
        <v>817</v>
      </c>
      <c r="W24" s="185" t="s">
        <v>818</v>
      </c>
      <c r="X24" s="185" t="s">
        <v>819</v>
      </c>
      <c r="Y24" s="185" t="s">
        <v>815</v>
      </c>
      <c r="Z24" s="185" t="s">
        <v>816</v>
      </c>
      <c r="AA24" s="185" t="s">
        <v>817</v>
      </c>
      <c r="AB24" s="185" t="s">
        <v>818</v>
      </c>
      <c r="AC24" s="185" t="s">
        <v>819</v>
      </c>
      <c r="AD24" s="466"/>
      <c r="AE24" s="185" t="s">
        <v>815</v>
      </c>
      <c r="AF24" s="185" t="s">
        <v>816</v>
      </c>
      <c r="AG24" s="185" t="s">
        <v>817</v>
      </c>
      <c r="AH24" s="185" t="s">
        <v>818</v>
      </c>
      <c r="AI24" s="185" t="s">
        <v>819</v>
      </c>
      <c r="AJ24" s="185" t="s">
        <v>815</v>
      </c>
      <c r="AK24" s="185" t="s">
        <v>816</v>
      </c>
      <c r="AL24" s="185" t="s">
        <v>817</v>
      </c>
      <c r="AM24" s="185" t="s">
        <v>818</v>
      </c>
      <c r="AN24" s="185" t="s">
        <v>819</v>
      </c>
      <c r="AO24" s="185" t="s">
        <v>815</v>
      </c>
      <c r="AP24" s="185" t="s">
        <v>816</v>
      </c>
      <c r="AQ24" s="185" t="s">
        <v>817</v>
      </c>
      <c r="AR24" s="185" t="s">
        <v>818</v>
      </c>
      <c r="AS24" s="185" t="s">
        <v>819</v>
      </c>
      <c r="AT24" s="185" t="s">
        <v>815</v>
      </c>
      <c r="AU24" s="185" t="s">
        <v>816</v>
      </c>
      <c r="AV24" s="185" t="s">
        <v>817</v>
      </c>
      <c r="AW24" s="185" t="s">
        <v>818</v>
      </c>
      <c r="AX24" s="185" t="s">
        <v>819</v>
      </c>
      <c r="AY24" s="185" t="s">
        <v>815</v>
      </c>
      <c r="AZ24" s="185" t="s">
        <v>816</v>
      </c>
      <c r="BA24" s="185" t="s">
        <v>817</v>
      </c>
      <c r="BB24" s="185" t="s">
        <v>818</v>
      </c>
      <c r="BC24" s="185" t="s">
        <v>819</v>
      </c>
    </row>
    <row r="25" spans="1:57" s="161" customFormat="1" ht="9.75" customHeight="1" x14ac:dyDescent="0.15">
      <c r="A25" s="183">
        <v>1</v>
      </c>
      <c r="B25" s="183">
        <v>2</v>
      </c>
      <c r="C25" s="183">
        <v>3</v>
      </c>
      <c r="D25" s="183">
        <v>4</v>
      </c>
      <c r="E25" s="183" t="s">
        <v>159</v>
      </c>
      <c r="F25" s="183" t="s">
        <v>164</v>
      </c>
      <c r="G25" s="183" t="s">
        <v>165</v>
      </c>
      <c r="H25" s="183" t="s">
        <v>166</v>
      </c>
      <c r="I25" s="183" t="s">
        <v>167</v>
      </c>
      <c r="J25" s="183" t="s">
        <v>161</v>
      </c>
      <c r="K25" s="183" t="s">
        <v>162</v>
      </c>
      <c r="L25" s="183" t="s">
        <v>163</v>
      </c>
      <c r="M25" s="183" t="s">
        <v>743</v>
      </c>
      <c r="N25" s="183" t="s">
        <v>744</v>
      </c>
      <c r="O25" s="183" t="s">
        <v>747</v>
      </c>
      <c r="P25" s="183" t="s">
        <v>748</v>
      </c>
      <c r="Q25" s="183" t="s">
        <v>749</v>
      </c>
      <c r="R25" s="183" t="s">
        <v>750</v>
      </c>
      <c r="S25" s="183" t="s">
        <v>751</v>
      </c>
      <c r="T25" s="183" t="s">
        <v>754</v>
      </c>
      <c r="U25" s="183" t="s">
        <v>755</v>
      </c>
      <c r="V25" s="183" t="s">
        <v>756</v>
      </c>
      <c r="W25" s="183" t="s">
        <v>757</v>
      </c>
      <c r="X25" s="183" t="s">
        <v>758</v>
      </c>
      <c r="Y25" s="183" t="s">
        <v>761</v>
      </c>
      <c r="Z25" s="183" t="s">
        <v>762</v>
      </c>
      <c r="AA25" s="183" t="s">
        <v>763</v>
      </c>
      <c r="AB25" s="183" t="s">
        <v>764</v>
      </c>
      <c r="AC25" s="183" t="s">
        <v>765</v>
      </c>
      <c r="AD25" s="183">
        <v>6</v>
      </c>
      <c r="AE25" s="183" t="s">
        <v>199</v>
      </c>
      <c r="AF25" s="183" t="s">
        <v>203</v>
      </c>
      <c r="AG25" s="183" t="s">
        <v>204</v>
      </c>
      <c r="AH25" s="183" t="s">
        <v>205</v>
      </c>
      <c r="AI25" s="183" t="s">
        <v>206</v>
      </c>
      <c r="AJ25" s="183" t="s">
        <v>200</v>
      </c>
      <c r="AK25" s="183" t="s">
        <v>201</v>
      </c>
      <c r="AL25" s="183" t="s">
        <v>202</v>
      </c>
      <c r="AM25" s="183" t="s">
        <v>820</v>
      </c>
      <c r="AN25" s="183" t="s">
        <v>821</v>
      </c>
      <c r="AO25" s="183" t="s">
        <v>822</v>
      </c>
      <c r="AP25" s="183" t="s">
        <v>823</v>
      </c>
      <c r="AQ25" s="183" t="s">
        <v>824</v>
      </c>
      <c r="AR25" s="183" t="s">
        <v>825</v>
      </c>
      <c r="AS25" s="183" t="s">
        <v>826</v>
      </c>
      <c r="AT25" s="183" t="s">
        <v>827</v>
      </c>
      <c r="AU25" s="183" t="s">
        <v>828</v>
      </c>
      <c r="AV25" s="183" t="s">
        <v>829</v>
      </c>
      <c r="AW25" s="183" t="s">
        <v>830</v>
      </c>
      <c r="AX25" s="183" t="s">
        <v>831</v>
      </c>
      <c r="AY25" s="183" t="s">
        <v>832</v>
      </c>
      <c r="AZ25" s="183" t="s">
        <v>833</v>
      </c>
      <c r="BA25" s="183" t="s">
        <v>834</v>
      </c>
      <c r="BB25" s="183" t="s">
        <v>835</v>
      </c>
      <c r="BC25" s="183" t="s">
        <v>836</v>
      </c>
    </row>
    <row r="26" spans="1:57" s="161" customFormat="1" ht="25.5" x14ac:dyDescent="0.15">
      <c r="A26" s="136" t="s">
        <v>837</v>
      </c>
      <c r="B26" s="137" t="s">
        <v>712</v>
      </c>
      <c r="C26" s="124" t="s">
        <v>844</v>
      </c>
      <c r="D26" s="123">
        <f>D27+D29</f>
        <v>27.663516000000001</v>
      </c>
      <c r="E26" s="123">
        <f t="shared" ref="E26:E37" si="0">J26+O26+T26+Y26</f>
        <v>27.564449256000003</v>
      </c>
      <c r="F26" s="123">
        <f t="shared" ref="F26:F37" si="1">K26+P26+U26+Z26</f>
        <v>0</v>
      </c>
      <c r="G26" s="123">
        <f t="shared" ref="G26:G37" si="2">L26+Q26+V26+AA26</f>
        <v>25.862249256000002</v>
      </c>
      <c r="H26" s="123">
        <f t="shared" ref="H26:H37" si="3">M26+R26+W26+AB26</f>
        <v>0</v>
      </c>
      <c r="I26" s="123">
        <f t="shared" ref="I26:I37" si="4">N26+S26+X26+AC26</f>
        <v>1.7022000000000002</v>
      </c>
      <c r="J26" s="123">
        <f t="shared" ref="J26:AC26" si="5">J27+J29</f>
        <v>0</v>
      </c>
      <c r="K26" s="123">
        <f t="shared" si="5"/>
        <v>0</v>
      </c>
      <c r="L26" s="123">
        <f t="shared" si="5"/>
        <v>0</v>
      </c>
      <c r="M26" s="123">
        <f t="shared" si="5"/>
        <v>0</v>
      </c>
      <c r="N26" s="123">
        <f t="shared" si="5"/>
        <v>0</v>
      </c>
      <c r="O26" s="123">
        <f t="shared" si="5"/>
        <v>0</v>
      </c>
      <c r="P26" s="123">
        <f t="shared" si="5"/>
        <v>0</v>
      </c>
      <c r="Q26" s="123">
        <f t="shared" si="5"/>
        <v>0</v>
      </c>
      <c r="R26" s="123">
        <f t="shared" si="5"/>
        <v>0</v>
      </c>
      <c r="S26" s="123">
        <f t="shared" si="5"/>
        <v>0</v>
      </c>
      <c r="T26" s="123">
        <f t="shared" si="5"/>
        <v>0</v>
      </c>
      <c r="U26" s="123">
        <f t="shared" si="5"/>
        <v>0</v>
      </c>
      <c r="V26" s="123">
        <f t="shared" si="5"/>
        <v>0</v>
      </c>
      <c r="W26" s="123">
        <f t="shared" si="5"/>
        <v>0</v>
      </c>
      <c r="X26" s="123">
        <f t="shared" si="5"/>
        <v>0</v>
      </c>
      <c r="Y26" s="123">
        <f>Y27+Y29</f>
        <v>27.564449256000003</v>
      </c>
      <c r="Z26" s="123">
        <f t="shared" si="5"/>
        <v>0</v>
      </c>
      <c r="AA26" s="123">
        <f t="shared" si="5"/>
        <v>25.862249256000002</v>
      </c>
      <c r="AB26" s="123">
        <f t="shared" si="5"/>
        <v>0</v>
      </c>
      <c r="AC26" s="123">
        <f t="shared" si="5"/>
        <v>1.7022000000000002</v>
      </c>
      <c r="AD26" s="123">
        <f>AD27+AD29</f>
        <v>23.05293</v>
      </c>
      <c r="AE26" s="123">
        <f>AE27+AE29</f>
        <v>22.970374380000003</v>
      </c>
      <c r="AF26" s="123">
        <f t="shared" ref="AF26" si="6">AF27+AF29</f>
        <v>0</v>
      </c>
      <c r="AG26" s="123">
        <f t="shared" ref="AG26" si="7">AG27+AG29</f>
        <v>21.551874380000001</v>
      </c>
      <c r="AH26" s="123">
        <f t="shared" ref="AH26" si="8">AH27+AH29</f>
        <v>0</v>
      </c>
      <c r="AI26" s="123">
        <f t="shared" ref="AI26" si="9">AI27+AI29</f>
        <v>1.4185000000000001</v>
      </c>
      <c r="AJ26" s="123">
        <f t="shared" ref="AJ26:AK26" si="10">AJ27+AJ29</f>
        <v>0</v>
      </c>
      <c r="AK26" s="123">
        <f t="shared" si="10"/>
        <v>0</v>
      </c>
      <c r="AL26" s="123">
        <f t="shared" ref="AL26" si="11">AL27+AL29</f>
        <v>0</v>
      </c>
      <c r="AM26" s="123">
        <f t="shared" ref="AM26" si="12">AM27+AM29</f>
        <v>0</v>
      </c>
      <c r="AN26" s="123">
        <f t="shared" ref="AN26" si="13">AN27+AN29</f>
        <v>0</v>
      </c>
      <c r="AO26" s="123">
        <f t="shared" ref="AO26" si="14">AO27+AO29</f>
        <v>0</v>
      </c>
      <c r="AP26" s="123">
        <f t="shared" ref="AP26" si="15">AP27+AP29</f>
        <v>0</v>
      </c>
      <c r="AQ26" s="123">
        <f t="shared" ref="AQ26" si="16">AQ27+AQ29</f>
        <v>0</v>
      </c>
      <c r="AR26" s="123">
        <f t="shared" ref="AR26" si="17">AR27+AR29</f>
        <v>0</v>
      </c>
      <c r="AS26" s="123">
        <f t="shared" ref="AS26" si="18">AS27+AS29</f>
        <v>0</v>
      </c>
      <c r="AT26" s="123">
        <f t="shared" ref="AT26" si="19">AT27+AT29</f>
        <v>0</v>
      </c>
      <c r="AU26" s="123">
        <f t="shared" ref="AU26" si="20">AU27+AU29</f>
        <v>0</v>
      </c>
      <c r="AV26" s="123">
        <f t="shared" ref="AV26" si="21">AV27+AV29</f>
        <v>0</v>
      </c>
      <c r="AW26" s="123">
        <f t="shared" ref="AW26" si="22">AW27+AW29</f>
        <v>0</v>
      </c>
      <c r="AX26" s="123">
        <f t="shared" ref="AX26" si="23">AX27+AX29</f>
        <v>0</v>
      </c>
      <c r="AY26" s="123">
        <f>AZ26+BA26+BB26+BC26</f>
        <v>22.970374380000003</v>
      </c>
      <c r="AZ26" s="123">
        <f t="shared" ref="AZ26" si="24">AZ27+AZ29</f>
        <v>0</v>
      </c>
      <c r="BA26" s="123">
        <f t="shared" ref="BA26" si="25">BA27+BA29</f>
        <v>21.551874380000001</v>
      </c>
      <c r="BB26" s="150">
        <f t="shared" ref="BB26" si="26">BB27+BB29</f>
        <v>0</v>
      </c>
      <c r="BC26" s="123">
        <f t="shared" ref="BC26" si="27">BC27+BC29</f>
        <v>1.4185000000000001</v>
      </c>
    </row>
    <row r="27" spans="1:57" s="161" customFormat="1" ht="25.5" x14ac:dyDescent="0.15">
      <c r="A27" s="136" t="s">
        <v>838</v>
      </c>
      <c r="B27" s="137" t="s">
        <v>839</v>
      </c>
      <c r="C27" s="124" t="s">
        <v>844</v>
      </c>
      <c r="D27" s="123">
        <f>D31</f>
        <v>25.964316</v>
      </c>
      <c r="E27" s="123">
        <f t="shared" si="0"/>
        <v>25.862249256000002</v>
      </c>
      <c r="F27" s="123">
        <f t="shared" si="1"/>
        <v>0</v>
      </c>
      <c r="G27" s="123">
        <f t="shared" si="2"/>
        <v>25.862249256000002</v>
      </c>
      <c r="H27" s="123">
        <f t="shared" si="3"/>
        <v>0</v>
      </c>
      <c r="I27" s="123">
        <f t="shared" si="4"/>
        <v>0</v>
      </c>
      <c r="J27" s="123">
        <f t="shared" ref="J27:AC27" si="28">J31</f>
        <v>0</v>
      </c>
      <c r="K27" s="123">
        <f t="shared" si="28"/>
        <v>0</v>
      </c>
      <c r="L27" s="123">
        <f t="shared" si="28"/>
        <v>0</v>
      </c>
      <c r="M27" s="123">
        <f t="shared" si="28"/>
        <v>0</v>
      </c>
      <c r="N27" s="123">
        <f t="shared" si="28"/>
        <v>0</v>
      </c>
      <c r="O27" s="123">
        <f t="shared" si="28"/>
        <v>0</v>
      </c>
      <c r="P27" s="123">
        <f t="shared" si="28"/>
        <v>0</v>
      </c>
      <c r="Q27" s="123">
        <f t="shared" si="28"/>
        <v>0</v>
      </c>
      <c r="R27" s="123">
        <f t="shared" si="28"/>
        <v>0</v>
      </c>
      <c r="S27" s="123">
        <f t="shared" si="28"/>
        <v>0</v>
      </c>
      <c r="T27" s="123">
        <f t="shared" si="28"/>
        <v>0</v>
      </c>
      <c r="U27" s="123">
        <f t="shared" si="28"/>
        <v>0</v>
      </c>
      <c r="V27" s="123">
        <f t="shared" si="28"/>
        <v>0</v>
      </c>
      <c r="W27" s="123">
        <f t="shared" si="28"/>
        <v>0</v>
      </c>
      <c r="X27" s="123">
        <f t="shared" si="28"/>
        <v>0</v>
      </c>
      <c r="Y27" s="123">
        <f>Y31</f>
        <v>25.862249256000002</v>
      </c>
      <c r="Z27" s="123">
        <f t="shared" si="28"/>
        <v>0</v>
      </c>
      <c r="AA27" s="123">
        <f t="shared" si="28"/>
        <v>25.862249256000002</v>
      </c>
      <c r="AB27" s="123">
        <f t="shared" si="28"/>
        <v>0</v>
      </c>
      <c r="AC27" s="123">
        <f t="shared" si="28"/>
        <v>0</v>
      </c>
      <c r="AD27" s="123">
        <f>AD31</f>
        <v>21.63693</v>
      </c>
      <c r="AE27" s="123">
        <f>AE33</f>
        <v>21.551874380000001</v>
      </c>
      <c r="AF27" s="123">
        <f t="shared" ref="AF27:AF33" si="29">AK27+AP27+AU27+AZ27</f>
        <v>0</v>
      </c>
      <c r="AG27" s="123">
        <f t="shared" ref="AG27:AG37" si="30">AL27+AQ27+AV27+BA27</f>
        <v>21.551874380000001</v>
      </c>
      <c r="AH27" s="123">
        <f t="shared" ref="AH27:AH37" si="31">AM27+AR27+AW27+BB27</f>
        <v>0</v>
      </c>
      <c r="AI27" s="123">
        <f t="shared" ref="AI27:AI37" si="32">AN27+AS27+AX27+BC27</f>
        <v>0</v>
      </c>
      <c r="AJ27" s="123">
        <v>0</v>
      </c>
      <c r="AK27" s="123">
        <f t="shared" ref="AK27:BC27" si="33">AK31</f>
        <v>0</v>
      </c>
      <c r="AL27" s="123">
        <f t="shared" si="33"/>
        <v>0</v>
      </c>
      <c r="AM27" s="123">
        <f t="shared" si="33"/>
        <v>0</v>
      </c>
      <c r="AN27" s="123">
        <f t="shared" si="33"/>
        <v>0</v>
      </c>
      <c r="AO27" s="123">
        <f t="shared" si="33"/>
        <v>0</v>
      </c>
      <c r="AP27" s="123">
        <f t="shared" si="33"/>
        <v>0</v>
      </c>
      <c r="AQ27" s="123">
        <f t="shared" si="33"/>
        <v>0</v>
      </c>
      <c r="AR27" s="123">
        <f t="shared" si="33"/>
        <v>0</v>
      </c>
      <c r="AS27" s="123">
        <f t="shared" si="33"/>
        <v>0</v>
      </c>
      <c r="AT27" s="123">
        <f t="shared" si="33"/>
        <v>0</v>
      </c>
      <c r="AU27" s="123">
        <f t="shared" si="33"/>
        <v>0</v>
      </c>
      <c r="AV27" s="123">
        <f t="shared" si="33"/>
        <v>0</v>
      </c>
      <c r="AW27" s="123">
        <f t="shared" si="33"/>
        <v>0</v>
      </c>
      <c r="AX27" s="123">
        <f t="shared" si="33"/>
        <v>0</v>
      </c>
      <c r="AY27" s="123">
        <f>AZ27+BA27+BB27+BC27</f>
        <v>21.551874380000001</v>
      </c>
      <c r="AZ27" s="123">
        <f t="shared" si="33"/>
        <v>0</v>
      </c>
      <c r="BA27" s="124">
        <f t="shared" si="33"/>
        <v>21.551874380000001</v>
      </c>
      <c r="BB27" s="123">
        <f t="shared" si="33"/>
        <v>0</v>
      </c>
      <c r="BC27" s="123">
        <f t="shared" si="33"/>
        <v>0</v>
      </c>
    </row>
    <row r="28" spans="1:57" ht="25.5" x14ac:dyDescent="0.25">
      <c r="A28" s="136" t="s">
        <v>840</v>
      </c>
      <c r="B28" s="137" t="s">
        <v>841</v>
      </c>
      <c r="C28" s="124" t="s">
        <v>844</v>
      </c>
      <c r="D28" s="150" t="str">
        <f>D34</f>
        <v>нд</v>
      </c>
      <c r="E28" s="150" t="str">
        <f>E34</f>
        <v>нд</v>
      </c>
      <c r="F28" s="150" t="str">
        <f t="shared" ref="F28:I28" si="34">F34</f>
        <v>нд</v>
      </c>
      <c r="G28" s="150" t="str">
        <f t="shared" si="34"/>
        <v>нд</v>
      </c>
      <c r="H28" s="150" t="str">
        <f t="shared" si="34"/>
        <v>нд</v>
      </c>
      <c r="I28" s="150" t="str">
        <f t="shared" si="34"/>
        <v>нд</v>
      </c>
      <c r="J28" s="150" t="str">
        <f t="shared" ref="J28:BC28" si="35">J34</f>
        <v>нд</v>
      </c>
      <c r="K28" s="150" t="str">
        <f t="shared" si="35"/>
        <v>нд</v>
      </c>
      <c r="L28" s="150" t="str">
        <f t="shared" si="35"/>
        <v>нд</v>
      </c>
      <c r="M28" s="150" t="str">
        <f t="shared" si="35"/>
        <v>нд</v>
      </c>
      <c r="N28" s="150" t="str">
        <f t="shared" si="35"/>
        <v>нд</v>
      </c>
      <c r="O28" s="150" t="str">
        <f t="shared" si="35"/>
        <v>нд</v>
      </c>
      <c r="P28" s="150" t="str">
        <f t="shared" si="35"/>
        <v>нд</v>
      </c>
      <c r="Q28" s="150" t="str">
        <f t="shared" si="35"/>
        <v>нд</v>
      </c>
      <c r="R28" s="150" t="str">
        <f t="shared" si="35"/>
        <v>нд</v>
      </c>
      <c r="S28" s="150" t="str">
        <f t="shared" si="35"/>
        <v>нд</v>
      </c>
      <c r="T28" s="150" t="str">
        <f t="shared" si="35"/>
        <v>нд</v>
      </c>
      <c r="U28" s="150" t="str">
        <f t="shared" si="35"/>
        <v>нд</v>
      </c>
      <c r="V28" s="150" t="str">
        <f t="shared" si="35"/>
        <v>нд</v>
      </c>
      <c r="W28" s="150" t="str">
        <f t="shared" si="35"/>
        <v>нд</v>
      </c>
      <c r="X28" s="150" t="str">
        <f t="shared" si="35"/>
        <v>нд</v>
      </c>
      <c r="Y28" s="150" t="str">
        <f t="shared" si="35"/>
        <v>нд</v>
      </c>
      <c r="Z28" s="150" t="str">
        <f t="shared" si="35"/>
        <v>нд</v>
      </c>
      <c r="AA28" s="150" t="str">
        <f t="shared" si="35"/>
        <v>нд</v>
      </c>
      <c r="AB28" s="150" t="str">
        <f t="shared" si="35"/>
        <v>нд</v>
      </c>
      <c r="AC28" s="150" t="str">
        <f t="shared" si="35"/>
        <v>нд</v>
      </c>
      <c r="AD28" s="150" t="str">
        <f>AD34</f>
        <v>нд</v>
      </c>
      <c r="AE28" s="150" t="str">
        <f t="shared" si="35"/>
        <v>нд</v>
      </c>
      <c r="AF28" s="150" t="str">
        <f t="shared" si="35"/>
        <v>нд</v>
      </c>
      <c r="AG28" s="150" t="str">
        <f t="shared" si="35"/>
        <v>нд</v>
      </c>
      <c r="AH28" s="150" t="str">
        <f t="shared" si="35"/>
        <v>нд</v>
      </c>
      <c r="AI28" s="150" t="str">
        <f t="shared" si="35"/>
        <v>нд</v>
      </c>
      <c r="AJ28" s="150" t="str">
        <f t="shared" si="35"/>
        <v>нд</v>
      </c>
      <c r="AK28" s="150" t="str">
        <f t="shared" si="35"/>
        <v>нд</v>
      </c>
      <c r="AL28" s="150" t="str">
        <f t="shared" si="35"/>
        <v>нд</v>
      </c>
      <c r="AM28" s="150" t="str">
        <f t="shared" si="35"/>
        <v>нд</v>
      </c>
      <c r="AN28" s="150" t="str">
        <f t="shared" si="35"/>
        <v>нд</v>
      </c>
      <c r="AO28" s="150" t="str">
        <f t="shared" si="35"/>
        <v>нд</v>
      </c>
      <c r="AP28" s="150" t="str">
        <f t="shared" si="35"/>
        <v>нд</v>
      </c>
      <c r="AQ28" s="150" t="str">
        <f t="shared" si="35"/>
        <v>нд</v>
      </c>
      <c r="AR28" s="150" t="str">
        <f t="shared" si="35"/>
        <v>нд</v>
      </c>
      <c r="AS28" s="150" t="str">
        <f t="shared" si="35"/>
        <v>нд</v>
      </c>
      <c r="AT28" s="150" t="str">
        <f t="shared" si="35"/>
        <v>нд</v>
      </c>
      <c r="AU28" s="150" t="str">
        <f t="shared" si="35"/>
        <v>нд</v>
      </c>
      <c r="AV28" s="150" t="str">
        <f t="shared" si="35"/>
        <v>нд</v>
      </c>
      <c r="AW28" s="150" t="str">
        <f t="shared" si="35"/>
        <v>нд</v>
      </c>
      <c r="AX28" s="150" t="str">
        <f t="shared" si="35"/>
        <v>нд</v>
      </c>
      <c r="AY28" s="150" t="str">
        <f t="shared" si="35"/>
        <v>нд</v>
      </c>
      <c r="AZ28" s="150" t="str">
        <f t="shared" si="35"/>
        <v>нд</v>
      </c>
      <c r="BA28" s="150" t="str">
        <f t="shared" si="35"/>
        <v>нд</v>
      </c>
      <c r="BB28" s="150" t="str">
        <f t="shared" si="35"/>
        <v>нд</v>
      </c>
      <c r="BC28" s="150" t="str">
        <f t="shared" si="35"/>
        <v>нд</v>
      </c>
      <c r="BE28" s="161"/>
    </row>
    <row r="29" spans="1:57" x14ac:dyDescent="0.25">
      <c r="A29" s="136" t="s">
        <v>842</v>
      </c>
      <c r="B29" s="137" t="s">
        <v>843</v>
      </c>
      <c r="C29" s="124" t="s">
        <v>844</v>
      </c>
      <c r="D29" s="123">
        <f>D37</f>
        <v>1.6992</v>
      </c>
      <c r="E29" s="123">
        <f t="shared" si="0"/>
        <v>1.7022000000000002</v>
      </c>
      <c r="F29" s="150">
        <f t="shared" si="1"/>
        <v>0</v>
      </c>
      <c r="G29" s="150">
        <f t="shared" si="2"/>
        <v>0</v>
      </c>
      <c r="H29" s="150">
        <f t="shared" si="3"/>
        <v>0</v>
      </c>
      <c r="I29" s="123">
        <f t="shared" si="4"/>
        <v>1.7022000000000002</v>
      </c>
      <c r="J29" s="150">
        <f t="shared" ref="J29:AD29" si="36">J37</f>
        <v>0</v>
      </c>
      <c r="K29" s="123">
        <f t="shared" si="36"/>
        <v>0</v>
      </c>
      <c r="L29" s="123">
        <f t="shared" si="36"/>
        <v>0</v>
      </c>
      <c r="M29" s="123">
        <f t="shared" si="36"/>
        <v>0</v>
      </c>
      <c r="N29" s="123">
        <f t="shared" si="36"/>
        <v>0</v>
      </c>
      <c r="O29" s="123">
        <f t="shared" si="36"/>
        <v>0</v>
      </c>
      <c r="P29" s="123">
        <f t="shared" si="36"/>
        <v>0</v>
      </c>
      <c r="Q29" s="123">
        <f t="shared" si="36"/>
        <v>0</v>
      </c>
      <c r="R29" s="123">
        <f t="shared" si="36"/>
        <v>0</v>
      </c>
      <c r="S29" s="123">
        <f t="shared" si="36"/>
        <v>0</v>
      </c>
      <c r="T29" s="123">
        <f t="shared" si="36"/>
        <v>0</v>
      </c>
      <c r="U29" s="123">
        <f t="shared" si="36"/>
        <v>0</v>
      </c>
      <c r="V29" s="123">
        <f t="shared" si="36"/>
        <v>0</v>
      </c>
      <c r="W29" s="123">
        <f t="shared" si="36"/>
        <v>0</v>
      </c>
      <c r="X29" s="123">
        <f t="shared" si="36"/>
        <v>0</v>
      </c>
      <c r="Y29" s="123">
        <f t="shared" si="36"/>
        <v>1.7022000000000002</v>
      </c>
      <c r="Z29" s="123">
        <f t="shared" si="36"/>
        <v>0</v>
      </c>
      <c r="AA29" s="123">
        <f t="shared" si="36"/>
        <v>0</v>
      </c>
      <c r="AB29" s="123">
        <f t="shared" si="36"/>
        <v>0</v>
      </c>
      <c r="AC29" s="123">
        <f t="shared" si="36"/>
        <v>1.7022000000000002</v>
      </c>
      <c r="AD29" s="123">
        <f t="shared" si="36"/>
        <v>1.4160000000000001</v>
      </c>
      <c r="AE29" s="123">
        <f>AI29</f>
        <v>1.4185000000000001</v>
      </c>
      <c r="AF29" s="150">
        <f t="shared" si="29"/>
        <v>0</v>
      </c>
      <c r="AG29" s="150">
        <f t="shared" si="30"/>
        <v>0</v>
      </c>
      <c r="AH29" s="150">
        <f t="shared" si="31"/>
        <v>0</v>
      </c>
      <c r="AI29" s="123">
        <f t="shared" si="32"/>
        <v>1.4185000000000001</v>
      </c>
      <c r="AJ29" s="150">
        <f t="shared" ref="AJ29:BC29" si="37">AJ37</f>
        <v>0</v>
      </c>
      <c r="AK29" s="150">
        <f t="shared" si="37"/>
        <v>0</v>
      </c>
      <c r="AL29" s="150">
        <f t="shared" si="37"/>
        <v>0</v>
      </c>
      <c r="AM29" s="150">
        <f t="shared" si="37"/>
        <v>0</v>
      </c>
      <c r="AN29" s="150">
        <f t="shared" si="37"/>
        <v>0</v>
      </c>
      <c r="AO29" s="150">
        <f t="shared" si="37"/>
        <v>0</v>
      </c>
      <c r="AP29" s="150">
        <f t="shared" si="37"/>
        <v>0</v>
      </c>
      <c r="AQ29" s="150">
        <f t="shared" si="37"/>
        <v>0</v>
      </c>
      <c r="AR29" s="150">
        <f t="shared" si="37"/>
        <v>0</v>
      </c>
      <c r="AS29" s="150">
        <f t="shared" si="37"/>
        <v>0</v>
      </c>
      <c r="AT29" s="150">
        <f t="shared" si="37"/>
        <v>0</v>
      </c>
      <c r="AU29" s="150">
        <f t="shared" si="37"/>
        <v>0</v>
      </c>
      <c r="AV29" s="150">
        <f t="shared" si="37"/>
        <v>0</v>
      </c>
      <c r="AW29" s="150">
        <f t="shared" si="37"/>
        <v>0</v>
      </c>
      <c r="AX29" s="150">
        <f t="shared" si="37"/>
        <v>0</v>
      </c>
      <c r="AY29" s="123">
        <f>AZ29+BA29+BB29+BC29</f>
        <v>1.4185000000000001</v>
      </c>
      <c r="AZ29" s="123">
        <f t="shared" si="37"/>
        <v>0</v>
      </c>
      <c r="BA29" s="123">
        <f t="shared" si="37"/>
        <v>0</v>
      </c>
      <c r="BB29" s="123">
        <f t="shared" si="37"/>
        <v>0</v>
      </c>
      <c r="BC29" s="123">
        <f t="shared" si="37"/>
        <v>1.4185000000000001</v>
      </c>
      <c r="BE29" s="161"/>
    </row>
    <row r="30" spans="1:57" x14ac:dyDescent="0.25">
      <c r="A30" s="136" t="s">
        <v>879</v>
      </c>
      <c r="B30" s="137" t="s">
        <v>850</v>
      </c>
      <c r="C30" s="124" t="s">
        <v>844</v>
      </c>
      <c r="D30" s="124" t="s">
        <v>844</v>
      </c>
      <c r="E30" s="124" t="s">
        <v>844</v>
      </c>
      <c r="F30" s="124" t="s">
        <v>844</v>
      </c>
      <c r="G30" s="124" t="s">
        <v>844</v>
      </c>
      <c r="H30" s="124" t="s">
        <v>844</v>
      </c>
      <c r="I30" s="124" t="s">
        <v>844</v>
      </c>
      <c r="J30" s="124" t="s">
        <v>844</v>
      </c>
      <c r="K30" s="124" t="s">
        <v>844</v>
      </c>
      <c r="L30" s="124" t="s">
        <v>844</v>
      </c>
      <c r="M30" s="124" t="s">
        <v>844</v>
      </c>
      <c r="N30" s="124" t="s">
        <v>844</v>
      </c>
      <c r="O30" s="124" t="s">
        <v>844</v>
      </c>
      <c r="P30" s="124" t="s">
        <v>844</v>
      </c>
      <c r="Q30" s="124" t="s">
        <v>844</v>
      </c>
      <c r="R30" s="124" t="s">
        <v>844</v>
      </c>
      <c r="S30" s="124" t="s">
        <v>844</v>
      </c>
      <c r="T30" s="124" t="s">
        <v>844</v>
      </c>
      <c r="U30" s="124" t="s">
        <v>844</v>
      </c>
      <c r="V30" s="124" t="s">
        <v>844</v>
      </c>
      <c r="W30" s="124" t="s">
        <v>844</v>
      </c>
      <c r="X30" s="124" t="s">
        <v>844</v>
      </c>
      <c r="Y30" s="124" t="s">
        <v>844</v>
      </c>
      <c r="Z30" s="124" t="s">
        <v>844</v>
      </c>
      <c r="AA30" s="124" t="s">
        <v>844</v>
      </c>
      <c r="AB30" s="124" t="s">
        <v>844</v>
      </c>
      <c r="AC30" s="124" t="s">
        <v>844</v>
      </c>
      <c r="AD30" s="124" t="s">
        <v>844</v>
      </c>
      <c r="AE30" s="124" t="s">
        <v>844</v>
      </c>
      <c r="AF30" s="124" t="s">
        <v>844</v>
      </c>
      <c r="AG30" s="124" t="s">
        <v>844</v>
      </c>
      <c r="AH30" s="124" t="s">
        <v>844</v>
      </c>
      <c r="AI30" s="124" t="s">
        <v>844</v>
      </c>
      <c r="AJ30" s="124" t="s">
        <v>844</v>
      </c>
      <c r="AK30" s="124" t="s">
        <v>844</v>
      </c>
      <c r="AL30" s="124" t="s">
        <v>844</v>
      </c>
      <c r="AM30" s="124" t="s">
        <v>844</v>
      </c>
      <c r="AN30" s="124" t="s">
        <v>844</v>
      </c>
      <c r="AO30" s="124" t="s">
        <v>844</v>
      </c>
      <c r="AP30" s="124" t="s">
        <v>844</v>
      </c>
      <c r="AQ30" s="124" t="s">
        <v>844</v>
      </c>
      <c r="AR30" s="124" t="s">
        <v>844</v>
      </c>
      <c r="AS30" s="124" t="s">
        <v>844</v>
      </c>
      <c r="AT30" s="124" t="s">
        <v>844</v>
      </c>
      <c r="AU30" s="124" t="s">
        <v>844</v>
      </c>
      <c r="AV30" s="124" t="s">
        <v>844</v>
      </c>
      <c r="AW30" s="124" t="s">
        <v>844</v>
      </c>
      <c r="AX30" s="124" t="s">
        <v>844</v>
      </c>
      <c r="AY30" s="124" t="s">
        <v>844</v>
      </c>
      <c r="AZ30" s="124" t="s">
        <v>844</v>
      </c>
      <c r="BA30" s="124" t="s">
        <v>844</v>
      </c>
      <c r="BB30" s="124" t="s">
        <v>844</v>
      </c>
      <c r="BC30" s="124" t="s">
        <v>844</v>
      </c>
      <c r="BE30" s="161"/>
    </row>
    <row r="31" spans="1:57" ht="32.25" customHeight="1" x14ac:dyDescent="0.25">
      <c r="A31" s="136" t="s">
        <v>28</v>
      </c>
      <c r="B31" s="137" t="s">
        <v>845</v>
      </c>
      <c r="C31" s="124" t="s">
        <v>844</v>
      </c>
      <c r="D31" s="123">
        <f>D32</f>
        <v>25.964316</v>
      </c>
      <c r="E31" s="123">
        <f t="shared" si="0"/>
        <v>25.862249256000002</v>
      </c>
      <c r="F31" s="123">
        <f t="shared" si="1"/>
        <v>0</v>
      </c>
      <c r="G31" s="123">
        <f t="shared" si="2"/>
        <v>25.862249256000002</v>
      </c>
      <c r="H31" s="123">
        <f t="shared" si="3"/>
        <v>0</v>
      </c>
      <c r="I31" s="123">
        <f t="shared" si="4"/>
        <v>0</v>
      </c>
      <c r="J31" s="123">
        <f t="shared" ref="J31:AC32" si="38">J32</f>
        <v>0</v>
      </c>
      <c r="K31" s="123">
        <f t="shared" si="38"/>
        <v>0</v>
      </c>
      <c r="L31" s="123">
        <f t="shared" si="38"/>
        <v>0</v>
      </c>
      <c r="M31" s="123">
        <f t="shared" si="38"/>
        <v>0</v>
      </c>
      <c r="N31" s="123">
        <f t="shared" si="38"/>
        <v>0</v>
      </c>
      <c r="O31" s="123">
        <f t="shared" si="38"/>
        <v>0</v>
      </c>
      <c r="P31" s="123">
        <f t="shared" si="38"/>
        <v>0</v>
      </c>
      <c r="Q31" s="123">
        <f t="shared" si="38"/>
        <v>0</v>
      </c>
      <c r="R31" s="123">
        <f t="shared" si="38"/>
        <v>0</v>
      </c>
      <c r="S31" s="123">
        <f t="shared" si="38"/>
        <v>0</v>
      </c>
      <c r="T31" s="123">
        <f t="shared" si="38"/>
        <v>0</v>
      </c>
      <c r="U31" s="123">
        <f t="shared" si="38"/>
        <v>0</v>
      </c>
      <c r="V31" s="123">
        <f t="shared" si="38"/>
        <v>0</v>
      </c>
      <c r="W31" s="123">
        <f t="shared" si="38"/>
        <v>0</v>
      </c>
      <c r="X31" s="123">
        <f t="shared" si="38"/>
        <v>0</v>
      </c>
      <c r="Y31" s="123">
        <f t="shared" si="38"/>
        <v>25.862249256000002</v>
      </c>
      <c r="Z31" s="123">
        <f t="shared" si="38"/>
        <v>0</v>
      </c>
      <c r="AA31" s="123">
        <f t="shared" si="38"/>
        <v>25.862249256000002</v>
      </c>
      <c r="AB31" s="123">
        <f t="shared" si="38"/>
        <v>0</v>
      </c>
      <c r="AC31" s="123">
        <f t="shared" si="38"/>
        <v>0</v>
      </c>
      <c r="AD31" s="123">
        <f t="shared" ref="AD31" si="39">AD32</f>
        <v>21.63693</v>
      </c>
      <c r="AE31" s="123">
        <f t="shared" ref="AE31" si="40">AE32</f>
        <v>21.551874380000001</v>
      </c>
      <c r="AF31" s="123">
        <f t="shared" ref="AF31" si="41">AF32</f>
        <v>0</v>
      </c>
      <c r="AG31" s="123">
        <f t="shared" ref="AG31" si="42">AG32</f>
        <v>21.551874380000001</v>
      </c>
      <c r="AH31" s="123">
        <f t="shared" ref="AH31" si="43">AH32</f>
        <v>0</v>
      </c>
      <c r="AI31" s="123">
        <f t="shared" ref="AI31" si="44">AI32</f>
        <v>0</v>
      </c>
      <c r="AJ31" s="123">
        <f>AJ32</f>
        <v>0</v>
      </c>
      <c r="AK31" s="123">
        <f t="shared" ref="AK31" si="45">AK32</f>
        <v>0</v>
      </c>
      <c r="AL31" s="123">
        <f t="shared" ref="AL31" si="46">AL32</f>
        <v>0</v>
      </c>
      <c r="AM31" s="123">
        <f t="shared" ref="AM31" si="47">AM32</f>
        <v>0</v>
      </c>
      <c r="AN31" s="123">
        <f t="shared" ref="AN31" si="48">AN32</f>
        <v>0</v>
      </c>
      <c r="AO31" s="123">
        <f t="shared" ref="AO31" si="49">AO32</f>
        <v>0</v>
      </c>
      <c r="AP31" s="123">
        <f t="shared" ref="AP31" si="50">AP32</f>
        <v>0</v>
      </c>
      <c r="AQ31" s="123">
        <f t="shared" ref="AQ31" si="51">AQ32</f>
        <v>0</v>
      </c>
      <c r="AR31" s="123">
        <f t="shared" ref="AR31" si="52">AR32</f>
        <v>0</v>
      </c>
      <c r="AS31" s="123">
        <f t="shared" ref="AS31" si="53">AS32</f>
        <v>0</v>
      </c>
      <c r="AT31" s="123">
        <f t="shared" ref="AT31" si="54">AT32</f>
        <v>0</v>
      </c>
      <c r="AU31" s="123">
        <f t="shared" ref="AU31" si="55">AU32</f>
        <v>0</v>
      </c>
      <c r="AV31" s="123">
        <f t="shared" ref="AV31" si="56">AV32</f>
        <v>0</v>
      </c>
      <c r="AW31" s="123">
        <f t="shared" ref="AW31" si="57">AW32</f>
        <v>0</v>
      </c>
      <c r="AX31" s="123">
        <f t="shared" ref="AX31" si="58">AX32</f>
        <v>0</v>
      </c>
      <c r="AY31" s="123">
        <f t="shared" ref="AY31:AY33" si="59">AZ31+BA31+BB31+BC31</f>
        <v>21.551874380000001</v>
      </c>
      <c r="AZ31" s="123">
        <f t="shared" ref="AZ31" si="60">AZ32</f>
        <v>0</v>
      </c>
      <c r="BA31" s="123">
        <f t="shared" ref="BA31" si="61">BA32</f>
        <v>21.551874380000001</v>
      </c>
      <c r="BB31" s="123">
        <f t="shared" ref="BB31" si="62">BB32</f>
        <v>0</v>
      </c>
      <c r="BC31" s="123">
        <f t="shared" ref="BC31" si="63">BC32</f>
        <v>0</v>
      </c>
      <c r="BE31" s="161"/>
    </row>
    <row r="32" spans="1:57" ht="51" x14ac:dyDescent="0.25">
      <c r="A32" s="136" t="s">
        <v>479</v>
      </c>
      <c r="B32" s="137" t="s">
        <v>880</v>
      </c>
      <c r="C32" s="124" t="s">
        <v>844</v>
      </c>
      <c r="D32" s="123">
        <f>D33</f>
        <v>25.964316</v>
      </c>
      <c r="E32" s="123">
        <f t="shared" si="0"/>
        <v>25.862249256000002</v>
      </c>
      <c r="F32" s="123">
        <f t="shared" si="1"/>
        <v>0</v>
      </c>
      <c r="G32" s="123">
        <f t="shared" si="2"/>
        <v>25.862249256000002</v>
      </c>
      <c r="H32" s="123">
        <f t="shared" si="3"/>
        <v>0</v>
      </c>
      <c r="I32" s="123">
        <f t="shared" si="4"/>
        <v>0</v>
      </c>
      <c r="J32" s="123">
        <f t="shared" si="38"/>
        <v>0</v>
      </c>
      <c r="K32" s="123">
        <f t="shared" si="38"/>
        <v>0</v>
      </c>
      <c r="L32" s="123">
        <f t="shared" si="38"/>
        <v>0</v>
      </c>
      <c r="M32" s="123">
        <f t="shared" si="38"/>
        <v>0</v>
      </c>
      <c r="N32" s="123">
        <f t="shared" si="38"/>
        <v>0</v>
      </c>
      <c r="O32" s="123">
        <f t="shared" si="38"/>
        <v>0</v>
      </c>
      <c r="P32" s="123">
        <f t="shared" si="38"/>
        <v>0</v>
      </c>
      <c r="Q32" s="123">
        <f t="shared" si="38"/>
        <v>0</v>
      </c>
      <c r="R32" s="123">
        <f t="shared" si="38"/>
        <v>0</v>
      </c>
      <c r="S32" s="123">
        <f t="shared" si="38"/>
        <v>0</v>
      </c>
      <c r="T32" s="123">
        <f t="shared" si="38"/>
        <v>0</v>
      </c>
      <c r="U32" s="123">
        <f t="shared" si="38"/>
        <v>0</v>
      </c>
      <c r="V32" s="123">
        <f t="shared" si="38"/>
        <v>0</v>
      </c>
      <c r="W32" s="123">
        <f t="shared" si="38"/>
        <v>0</v>
      </c>
      <c r="X32" s="123">
        <f t="shared" si="38"/>
        <v>0</v>
      </c>
      <c r="Y32" s="123">
        <f t="shared" si="38"/>
        <v>25.862249256000002</v>
      </c>
      <c r="Z32" s="123">
        <f t="shared" si="38"/>
        <v>0</v>
      </c>
      <c r="AA32" s="123">
        <f t="shared" si="38"/>
        <v>25.862249256000002</v>
      </c>
      <c r="AB32" s="123">
        <f t="shared" si="38"/>
        <v>0</v>
      </c>
      <c r="AC32" s="123">
        <f t="shared" si="38"/>
        <v>0</v>
      </c>
      <c r="AD32" s="123">
        <f>AD33</f>
        <v>21.63693</v>
      </c>
      <c r="AE32" s="123">
        <f t="shared" ref="AE32:BC32" si="64">AE33</f>
        <v>21.551874380000001</v>
      </c>
      <c r="AF32" s="123">
        <f t="shared" si="64"/>
        <v>0</v>
      </c>
      <c r="AG32" s="123">
        <f t="shared" si="64"/>
        <v>21.551874380000001</v>
      </c>
      <c r="AH32" s="123">
        <f t="shared" si="64"/>
        <v>0</v>
      </c>
      <c r="AI32" s="123">
        <f t="shared" si="64"/>
        <v>0</v>
      </c>
      <c r="AJ32" s="123">
        <f t="shared" si="64"/>
        <v>0</v>
      </c>
      <c r="AK32" s="123">
        <f t="shared" si="64"/>
        <v>0</v>
      </c>
      <c r="AL32" s="123">
        <f t="shared" si="64"/>
        <v>0</v>
      </c>
      <c r="AM32" s="123">
        <f t="shared" si="64"/>
        <v>0</v>
      </c>
      <c r="AN32" s="123">
        <f t="shared" si="64"/>
        <v>0</v>
      </c>
      <c r="AO32" s="123">
        <f t="shared" si="64"/>
        <v>0</v>
      </c>
      <c r="AP32" s="123">
        <f t="shared" si="64"/>
        <v>0</v>
      </c>
      <c r="AQ32" s="123">
        <f t="shared" si="64"/>
        <v>0</v>
      </c>
      <c r="AR32" s="123">
        <f t="shared" si="64"/>
        <v>0</v>
      </c>
      <c r="AS32" s="123">
        <f t="shared" si="64"/>
        <v>0</v>
      </c>
      <c r="AT32" s="123">
        <f t="shared" si="64"/>
        <v>0</v>
      </c>
      <c r="AU32" s="123">
        <f t="shared" si="64"/>
        <v>0</v>
      </c>
      <c r="AV32" s="123">
        <f t="shared" si="64"/>
        <v>0</v>
      </c>
      <c r="AW32" s="123">
        <f t="shared" si="64"/>
        <v>0</v>
      </c>
      <c r="AX32" s="123">
        <f t="shared" si="64"/>
        <v>0</v>
      </c>
      <c r="AY32" s="123">
        <f t="shared" si="59"/>
        <v>21.551874380000001</v>
      </c>
      <c r="AZ32" s="123">
        <f t="shared" si="64"/>
        <v>0</v>
      </c>
      <c r="BA32" s="123">
        <f t="shared" si="64"/>
        <v>21.551874380000001</v>
      </c>
      <c r="BB32" s="123">
        <f t="shared" si="64"/>
        <v>0</v>
      </c>
      <c r="BC32" s="123">
        <f t="shared" si="64"/>
        <v>0</v>
      </c>
      <c r="BE32" s="161"/>
    </row>
    <row r="33" spans="1:57" x14ac:dyDescent="0.25">
      <c r="A33" s="125" t="s">
        <v>871</v>
      </c>
      <c r="B33" s="139" t="s">
        <v>872</v>
      </c>
      <c r="C33" s="124" t="s">
        <v>873</v>
      </c>
      <c r="D33" s="123">
        <f>Ф10!D30</f>
        <v>25.964316</v>
      </c>
      <c r="E33" s="123">
        <f t="shared" si="0"/>
        <v>25.862249256000002</v>
      </c>
      <c r="F33" s="123">
        <f t="shared" si="1"/>
        <v>0</v>
      </c>
      <c r="G33" s="123">
        <f t="shared" si="2"/>
        <v>25.862249256000002</v>
      </c>
      <c r="H33" s="123">
        <f t="shared" si="3"/>
        <v>0</v>
      </c>
      <c r="I33" s="123">
        <f t="shared" si="4"/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f>AA33</f>
        <v>25.862249256000002</v>
      </c>
      <c r="Z33" s="123">
        <v>0</v>
      </c>
      <c r="AA33" s="123">
        <f>21.55187438*1.2</f>
        <v>25.862249256000002</v>
      </c>
      <c r="AB33" s="123">
        <v>0</v>
      </c>
      <c r="AC33" s="123">
        <v>0</v>
      </c>
      <c r="AD33" s="123">
        <f>Ф12!D32</f>
        <v>21.63693</v>
      </c>
      <c r="AE33" s="123">
        <f>BA33</f>
        <v>21.551874380000001</v>
      </c>
      <c r="AF33" s="123">
        <f t="shared" si="29"/>
        <v>0</v>
      </c>
      <c r="AG33" s="123">
        <f t="shared" si="30"/>
        <v>21.551874380000001</v>
      </c>
      <c r="AH33" s="123">
        <f t="shared" si="31"/>
        <v>0</v>
      </c>
      <c r="AI33" s="123">
        <f t="shared" si="32"/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>
        <v>0</v>
      </c>
      <c r="AT33" s="123">
        <v>0</v>
      </c>
      <c r="AU33" s="123">
        <v>0</v>
      </c>
      <c r="AV33" s="123">
        <v>0</v>
      </c>
      <c r="AW33" s="123">
        <v>0</v>
      </c>
      <c r="AX33" s="123">
        <v>0</v>
      </c>
      <c r="AY33" s="123">
        <f t="shared" si="59"/>
        <v>21.551874380000001</v>
      </c>
      <c r="AZ33" s="123">
        <v>0</v>
      </c>
      <c r="BA33" s="123">
        <f>21.55187438</f>
        <v>21.551874380000001</v>
      </c>
      <c r="BB33" s="123">
        <v>0</v>
      </c>
      <c r="BC33" s="123">
        <v>0</v>
      </c>
      <c r="BE33" s="161"/>
    </row>
    <row r="34" spans="1:57" ht="38.25" x14ac:dyDescent="0.25">
      <c r="A34" s="125" t="s">
        <v>846</v>
      </c>
      <c r="B34" s="139" t="s">
        <v>847</v>
      </c>
      <c r="C34" s="123" t="s">
        <v>844</v>
      </c>
      <c r="D34" s="150" t="str">
        <f>D36</f>
        <v>нд</v>
      </c>
      <c r="E34" s="150" t="str">
        <f t="shared" ref="E34:I34" si="65">E36</f>
        <v>нд</v>
      </c>
      <c r="F34" s="150" t="str">
        <f t="shared" si="65"/>
        <v>нд</v>
      </c>
      <c r="G34" s="150" t="str">
        <f t="shared" si="65"/>
        <v>нд</v>
      </c>
      <c r="H34" s="150" t="str">
        <f t="shared" si="65"/>
        <v>нд</v>
      </c>
      <c r="I34" s="150" t="str">
        <f t="shared" si="65"/>
        <v>нд</v>
      </c>
      <c r="J34" s="150" t="str">
        <f t="shared" ref="J34:AI34" si="66">J36</f>
        <v>нд</v>
      </c>
      <c r="K34" s="150" t="str">
        <f t="shared" si="66"/>
        <v>нд</v>
      </c>
      <c r="L34" s="150" t="str">
        <f t="shared" si="66"/>
        <v>нд</v>
      </c>
      <c r="M34" s="150" t="str">
        <f t="shared" si="66"/>
        <v>нд</v>
      </c>
      <c r="N34" s="150" t="str">
        <f t="shared" si="66"/>
        <v>нд</v>
      </c>
      <c r="O34" s="150" t="str">
        <f t="shared" si="66"/>
        <v>нд</v>
      </c>
      <c r="P34" s="150" t="str">
        <f t="shared" si="66"/>
        <v>нд</v>
      </c>
      <c r="Q34" s="150" t="str">
        <f t="shared" si="66"/>
        <v>нд</v>
      </c>
      <c r="R34" s="150" t="str">
        <f t="shared" si="66"/>
        <v>нд</v>
      </c>
      <c r="S34" s="150" t="str">
        <f t="shared" si="66"/>
        <v>нд</v>
      </c>
      <c r="T34" s="150" t="str">
        <f t="shared" si="66"/>
        <v>нд</v>
      </c>
      <c r="U34" s="150" t="str">
        <f t="shared" si="66"/>
        <v>нд</v>
      </c>
      <c r="V34" s="150" t="str">
        <f t="shared" si="66"/>
        <v>нд</v>
      </c>
      <c r="W34" s="150" t="str">
        <f t="shared" si="66"/>
        <v>нд</v>
      </c>
      <c r="X34" s="150" t="str">
        <f t="shared" si="66"/>
        <v>нд</v>
      </c>
      <c r="Y34" s="150" t="str">
        <f t="shared" si="66"/>
        <v>нд</v>
      </c>
      <c r="Z34" s="150" t="str">
        <f t="shared" si="66"/>
        <v>нд</v>
      </c>
      <c r="AA34" s="150" t="str">
        <f t="shared" si="66"/>
        <v>нд</v>
      </c>
      <c r="AB34" s="150" t="str">
        <f t="shared" si="66"/>
        <v>нд</v>
      </c>
      <c r="AC34" s="150" t="str">
        <f t="shared" si="66"/>
        <v>нд</v>
      </c>
      <c r="AD34" s="150" t="str">
        <f t="shared" ref="AD34" si="67">AD36</f>
        <v>нд</v>
      </c>
      <c r="AE34" s="150" t="str">
        <f t="shared" si="66"/>
        <v>нд</v>
      </c>
      <c r="AF34" s="150" t="str">
        <f t="shared" si="66"/>
        <v>нд</v>
      </c>
      <c r="AG34" s="150" t="str">
        <f t="shared" si="66"/>
        <v>нд</v>
      </c>
      <c r="AH34" s="150" t="str">
        <f t="shared" si="66"/>
        <v>нд</v>
      </c>
      <c r="AI34" s="150" t="str">
        <f t="shared" si="66"/>
        <v>нд</v>
      </c>
      <c r="AJ34" s="150" t="str">
        <f t="shared" ref="AJ34:BC34" si="68">AJ36</f>
        <v>нд</v>
      </c>
      <c r="AK34" s="150" t="str">
        <f t="shared" si="68"/>
        <v>нд</v>
      </c>
      <c r="AL34" s="150" t="str">
        <f t="shared" si="68"/>
        <v>нд</v>
      </c>
      <c r="AM34" s="150" t="str">
        <f t="shared" si="68"/>
        <v>нд</v>
      </c>
      <c r="AN34" s="150" t="str">
        <f t="shared" si="68"/>
        <v>нд</v>
      </c>
      <c r="AO34" s="150" t="str">
        <f t="shared" si="68"/>
        <v>нд</v>
      </c>
      <c r="AP34" s="150" t="str">
        <f t="shared" si="68"/>
        <v>нд</v>
      </c>
      <c r="AQ34" s="150" t="str">
        <f t="shared" si="68"/>
        <v>нд</v>
      </c>
      <c r="AR34" s="150" t="str">
        <f t="shared" si="68"/>
        <v>нд</v>
      </c>
      <c r="AS34" s="150" t="str">
        <f t="shared" si="68"/>
        <v>нд</v>
      </c>
      <c r="AT34" s="150" t="str">
        <f t="shared" si="68"/>
        <v>нд</v>
      </c>
      <c r="AU34" s="150" t="str">
        <f t="shared" si="68"/>
        <v>нд</v>
      </c>
      <c r="AV34" s="150" t="str">
        <f t="shared" si="68"/>
        <v>нд</v>
      </c>
      <c r="AW34" s="150" t="str">
        <f t="shared" si="68"/>
        <v>нд</v>
      </c>
      <c r="AX34" s="150" t="str">
        <f t="shared" si="68"/>
        <v>нд</v>
      </c>
      <c r="AY34" s="150" t="str">
        <f t="shared" si="68"/>
        <v>нд</v>
      </c>
      <c r="AZ34" s="150" t="str">
        <f t="shared" si="68"/>
        <v>нд</v>
      </c>
      <c r="BA34" s="150" t="str">
        <f t="shared" si="68"/>
        <v>нд</v>
      </c>
      <c r="BB34" s="150" t="str">
        <f t="shared" si="68"/>
        <v>нд</v>
      </c>
      <c r="BC34" s="150" t="str">
        <f t="shared" si="68"/>
        <v>нд</v>
      </c>
      <c r="BE34" s="161"/>
    </row>
    <row r="35" spans="1:57" ht="38.25" x14ac:dyDescent="0.25">
      <c r="A35" s="125" t="s">
        <v>489</v>
      </c>
      <c r="B35" s="139" t="s">
        <v>881</v>
      </c>
      <c r="C35" s="124" t="s">
        <v>844</v>
      </c>
      <c r="D35" s="124" t="s">
        <v>844</v>
      </c>
      <c r="E35" s="124" t="s">
        <v>844</v>
      </c>
      <c r="F35" s="124" t="s">
        <v>844</v>
      </c>
      <c r="G35" s="124" t="s">
        <v>844</v>
      </c>
      <c r="H35" s="124" t="s">
        <v>844</v>
      </c>
      <c r="I35" s="124" t="s">
        <v>844</v>
      </c>
      <c r="J35" s="124" t="s">
        <v>844</v>
      </c>
      <c r="K35" s="124" t="s">
        <v>844</v>
      </c>
      <c r="L35" s="124" t="s">
        <v>844</v>
      </c>
      <c r="M35" s="124" t="s">
        <v>844</v>
      </c>
      <c r="N35" s="124" t="s">
        <v>844</v>
      </c>
      <c r="O35" s="124" t="s">
        <v>844</v>
      </c>
      <c r="P35" s="124" t="s">
        <v>844</v>
      </c>
      <c r="Q35" s="124" t="s">
        <v>844</v>
      </c>
      <c r="R35" s="124" t="s">
        <v>844</v>
      </c>
      <c r="S35" s="124" t="s">
        <v>844</v>
      </c>
      <c r="T35" s="124" t="s">
        <v>844</v>
      </c>
      <c r="U35" s="124" t="s">
        <v>844</v>
      </c>
      <c r="V35" s="124" t="s">
        <v>844</v>
      </c>
      <c r="W35" s="124" t="s">
        <v>844</v>
      </c>
      <c r="X35" s="124" t="s">
        <v>844</v>
      </c>
      <c r="Y35" s="124" t="s">
        <v>844</v>
      </c>
      <c r="Z35" s="124" t="s">
        <v>844</v>
      </c>
      <c r="AA35" s="124" t="s">
        <v>844</v>
      </c>
      <c r="AB35" s="124" t="s">
        <v>844</v>
      </c>
      <c r="AC35" s="124" t="s">
        <v>844</v>
      </c>
      <c r="AD35" s="124" t="s">
        <v>844</v>
      </c>
      <c r="AE35" s="124" t="s">
        <v>844</v>
      </c>
      <c r="AF35" s="124" t="s">
        <v>844</v>
      </c>
      <c r="AG35" s="124" t="s">
        <v>844</v>
      </c>
      <c r="AH35" s="124" t="s">
        <v>844</v>
      </c>
      <c r="AI35" s="124" t="s">
        <v>844</v>
      </c>
      <c r="AJ35" s="124" t="s">
        <v>844</v>
      </c>
      <c r="AK35" s="124" t="s">
        <v>844</v>
      </c>
      <c r="AL35" s="124" t="s">
        <v>844</v>
      </c>
      <c r="AM35" s="124" t="s">
        <v>844</v>
      </c>
      <c r="AN35" s="124" t="s">
        <v>844</v>
      </c>
      <c r="AO35" s="124" t="s">
        <v>844</v>
      </c>
      <c r="AP35" s="124" t="s">
        <v>844</v>
      </c>
      <c r="AQ35" s="124" t="s">
        <v>844</v>
      </c>
      <c r="AR35" s="124" t="s">
        <v>844</v>
      </c>
      <c r="AS35" s="124" t="s">
        <v>844</v>
      </c>
      <c r="AT35" s="124" t="s">
        <v>844</v>
      </c>
      <c r="AU35" s="124" t="s">
        <v>844</v>
      </c>
      <c r="AV35" s="124" t="s">
        <v>844</v>
      </c>
      <c r="AW35" s="124" t="s">
        <v>844</v>
      </c>
      <c r="AX35" s="124" t="s">
        <v>844</v>
      </c>
      <c r="AY35" s="124" t="s">
        <v>844</v>
      </c>
      <c r="AZ35" s="124" t="s">
        <v>844</v>
      </c>
      <c r="BA35" s="124" t="s">
        <v>844</v>
      </c>
      <c r="BB35" s="124" t="s">
        <v>844</v>
      </c>
      <c r="BC35" s="124" t="s">
        <v>844</v>
      </c>
      <c r="BE35" s="161"/>
    </row>
    <row r="36" spans="1:57" ht="38.25" x14ac:dyDescent="0.25">
      <c r="A36" s="125" t="s">
        <v>32</v>
      </c>
      <c r="B36" s="139" t="s">
        <v>848</v>
      </c>
      <c r="C36" s="124" t="s">
        <v>844</v>
      </c>
      <c r="D36" s="124" t="s">
        <v>844</v>
      </c>
      <c r="E36" s="124" t="s">
        <v>844</v>
      </c>
      <c r="F36" s="124" t="s">
        <v>844</v>
      </c>
      <c r="G36" s="124" t="s">
        <v>844</v>
      </c>
      <c r="H36" s="124" t="s">
        <v>844</v>
      </c>
      <c r="I36" s="124" t="s">
        <v>844</v>
      </c>
      <c r="J36" s="124" t="s">
        <v>844</v>
      </c>
      <c r="K36" s="124" t="s">
        <v>844</v>
      </c>
      <c r="L36" s="124" t="s">
        <v>844</v>
      </c>
      <c r="M36" s="124" t="s">
        <v>844</v>
      </c>
      <c r="N36" s="124" t="s">
        <v>844</v>
      </c>
      <c r="O36" s="124" t="s">
        <v>844</v>
      </c>
      <c r="P36" s="124" t="s">
        <v>844</v>
      </c>
      <c r="Q36" s="124" t="s">
        <v>844</v>
      </c>
      <c r="R36" s="124" t="s">
        <v>844</v>
      </c>
      <c r="S36" s="124" t="s">
        <v>844</v>
      </c>
      <c r="T36" s="124" t="s">
        <v>844</v>
      </c>
      <c r="U36" s="124" t="s">
        <v>844</v>
      </c>
      <c r="V36" s="124" t="s">
        <v>844</v>
      </c>
      <c r="W36" s="124" t="s">
        <v>844</v>
      </c>
      <c r="X36" s="124" t="s">
        <v>844</v>
      </c>
      <c r="Y36" s="124" t="s">
        <v>844</v>
      </c>
      <c r="Z36" s="124" t="s">
        <v>844</v>
      </c>
      <c r="AA36" s="124" t="s">
        <v>844</v>
      </c>
      <c r="AB36" s="124" t="s">
        <v>844</v>
      </c>
      <c r="AC36" s="124" t="s">
        <v>844</v>
      </c>
      <c r="AD36" s="124" t="s">
        <v>844</v>
      </c>
      <c r="AE36" s="150" t="s">
        <v>844</v>
      </c>
      <c r="AF36" s="150" t="s">
        <v>844</v>
      </c>
      <c r="AG36" s="150" t="s">
        <v>844</v>
      </c>
      <c r="AH36" s="150" t="s">
        <v>844</v>
      </c>
      <c r="AI36" s="150" t="s">
        <v>844</v>
      </c>
      <c r="AJ36" s="150" t="s">
        <v>844</v>
      </c>
      <c r="AK36" s="150" t="s">
        <v>844</v>
      </c>
      <c r="AL36" s="150" t="s">
        <v>844</v>
      </c>
      <c r="AM36" s="150" t="s">
        <v>844</v>
      </c>
      <c r="AN36" s="150" t="s">
        <v>844</v>
      </c>
      <c r="AO36" s="150" t="s">
        <v>844</v>
      </c>
      <c r="AP36" s="150" t="s">
        <v>844</v>
      </c>
      <c r="AQ36" s="150" t="s">
        <v>844</v>
      </c>
      <c r="AR36" s="150" t="s">
        <v>844</v>
      </c>
      <c r="AS36" s="150" t="s">
        <v>844</v>
      </c>
      <c r="AT36" s="150" t="s">
        <v>844</v>
      </c>
      <c r="AU36" s="150" t="s">
        <v>844</v>
      </c>
      <c r="AV36" s="150" t="s">
        <v>844</v>
      </c>
      <c r="AW36" s="150" t="s">
        <v>844</v>
      </c>
      <c r="AX36" s="150" t="s">
        <v>844</v>
      </c>
      <c r="AY36" s="150" t="s">
        <v>844</v>
      </c>
      <c r="AZ36" s="150" t="s">
        <v>844</v>
      </c>
      <c r="BA36" s="150" t="s">
        <v>844</v>
      </c>
      <c r="BB36" s="150" t="s">
        <v>844</v>
      </c>
      <c r="BC36" s="150" t="s">
        <v>844</v>
      </c>
      <c r="BE36" s="161"/>
    </row>
    <row r="37" spans="1:57" ht="25.5" x14ac:dyDescent="0.25">
      <c r="A37" s="125" t="s">
        <v>36</v>
      </c>
      <c r="B37" s="139" t="s">
        <v>849</v>
      </c>
      <c r="C37" s="124" t="s">
        <v>844</v>
      </c>
      <c r="D37" s="123">
        <f>SUM(D38:D38)</f>
        <v>1.6992</v>
      </c>
      <c r="E37" s="123">
        <f t="shared" si="0"/>
        <v>1.7022000000000002</v>
      </c>
      <c r="F37" s="123">
        <f t="shared" si="1"/>
        <v>0</v>
      </c>
      <c r="G37" s="123">
        <f t="shared" si="2"/>
        <v>0</v>
      </c>
      <c r="H37" s="123">
        <f t="shared" si="3"/>
        <v>0</v>
      </c>
      <c r="I37" s="123">
        <f t="shared" si="4"/>
        <v>1.7022000000000002</v>
      </c>
      <c r="J37" s="123">
        <f t="shared" ref="J37:AD37" si="69">SUM(J38:J38)</f>
        <v>0</v>
      </c>
      <c r="K37" s="123">
        <f t="shared" si="69"/>
        <v>0</v>
      </c>
      <c r="L37" s="123">
        <f t="shared" si="69"/>
        <v>0</v>
      </c>
      <c r="M37" s="123">
        <f t="shared" si="69"/>
        <v>0</v>
      </c>
      <c r="N37" s="123">
        <f t="shared" si="69"/>
        <v>0</v>
      </c>
      <c r="O37" s="123">
        <f t="shared" si="69"/>
        <v>0</v>
      </c>
      <c r="P37" s="123">
        <f t="shared" si="69"/>
        <v>0</v>
      </c>
      <c r="Q37" s="123">
        <f t="shared" si="69"/>
        <v>0</v>
      </c>
      <c r="R37" s="123">
        <f t="shared" si="69"/>
        <v>0</v>
      </c>
      <c r="S37" s="123">
        <f t="shared" si="69"/>
        <v>0</v>
      </c>
      <c r="T37" s="123">
        <f t="shared" si="69"/>
        <v>0</v>
      </c>
      <c r="U37" s="123">
        <f t="shared" si="69"/>
        <v>0</v>
      </c>
      <c r="V37" s="123">
        <f t="shared" si="69"/>
        <v>0</v>
      </c>
      <c r="W37" s="123">
        <f t="shared" si="69"/>
        <v>0</v>
      </c>
      <c r="X37" s="123">
        <f t="shared" si="69"/>
        <v>0</v>
      </c>
      <c r="Y37" s="123">
        <f t="shared" si="69"/>
        <v>1.7022000000000002</v>
      </c>
      <c r="Z37" s="123">
        <f t="shared" si="69"/>
        <v>0</v>
      </c>
      <c r="AA37" s="123">
        <f t="shared" si="69"/>
        <v>0</v>
      </c>
      <c r="AB37" s="123">
        <f t="shared" si="69"/>
        <v>0</v>
      </c>
      <c r="AC37" s="123">
        <f t="shared" si="69"/>
        <v>1.7022000000000002</v>
      </c>
      <c r="AD37" s="123">
        <f t="shared" si="69"/>
        <v>1.4160000000000001</v>
      </c>
      <c r="AE37" s="123">
        <f>AJ37+AO37+AT37+AY37</f>
        <v>1.4185000000000001</v>
      </c>
      <c r="AF37" s="123">
        <f>AK37+AP37+AU37+AZ37</f>
        <v>0</v>
      </c>
      <c r="AG37" s="123">
        <f t="shared" si="30"/>
        <v>0</v>
      </c>
      <c r="AH37" s="123">
        <f t="shared" si="31"/>
        <v>0</v>
      </c>
      <c r="AI37" s="123">
        <f t="shared" si="32"/>
        <v>1.4185000000000001</v>
      </c>
      <c r="AJ37" s="123">
        <f t="shared" ref="AJ37:BC37" si="70">SUM(AJ38:AJ38)</f>
        <v>0</v>
      </c>
      <c r="AK37" s="123">
        <f t="shared" si="70"/>
        <v>0</v>
      </c>
      <c r="AL37" s="123">
        <f t="shared" si="70"/>
        <v>0</v>
      </c>
      <c r="AM37" s="123">
        <f t="shared" si="70"/>
        <v>0</v>
      </c>
      <c r="AN37" s="123">
        <f t="shared" si="70"/>
        <v>0</v>
      </c>
      <c r="AO37" s="123">
        <f t="shared" si="70"/>
        <v>0</v>
      </c>
      <c r="AP37" s="123">
        <f t="shared" si="70"/>
        <v>0</v>
      </c>
      <c r="AQ37" s="123">
        <f t="shared" si="70"/>
        <v>0</v>
      </c>
      <c r="AR37" s="123">
        <f t="shared" si="70"/>
        <v>0</v>
      </c>
      <c r="AS37" s="123">
        <f t="shared" si="70"/>
        <v>0</v>
      </c>
      <c r="AT37" s="123">
        <f t="shared" si="70"/>
        <v>0</v>
      </c>
      <c r="AU37" s="123">
        <f t="shared" si="70"/>
        <v>0</v>
      </c>
      <c r="AV37" s="123">
        <f t="shared" si="70"/>
        <v>0</v>
      </c>
      <c r="AW37" s="123">
        <f t="shared" si="70"/>
        <v>0</v>
      </c>
      <c r="AX37" s="123">
        <f t="shared" si="70"/>
        <v>0</v>
      </c>
      <c r="AY37" s="123">
        <f>AZ37+BA37+BB37+BC37</f>
        <v>1.4185000000000001</v>
      </c>
      <c r="AZ37" s="123">
        <f t="shared" si="70"/>
        <v>0</v>
      </c>
      <c r="BA37" s="123">
        <f t="shared" si="70"/>
        <v>0</v>
      </c>
      <c r="BB37" s="123">
        <f t="shared" si="70"/>
        <v>0</v>
      </c>
      <c r="BC37" s="123">
        <f t="shared" si="70"/>
        <v>1.4185000000000001</v>
      </c>
      <c r="BE37" s="161"/>
    </row>
    <row r="38" spans="1:57" ht="51" customHeight="1" x14ac:dyDescent="0.25">
      <c r="A38" s="125" t="s">
        <v>875</v>
      </c>
      <c r="B38" s="169" t="s">
        <v>876</v>
      </c>
      <c r="C38" s="139" t="s">
        <v>877</v>
      </c>
      <c r="D38" s="123">
        <f>Ф10!D35</f>
        <v>1.6992</v>
      </c>
      <c r="E38" s="123">
        <f>J38+O38+T38+Y38</f>
        <v>1.7022000000000002</v>
      </c>
      <c r="F38" s="123">
        <f>K38+P38+U38+Z38</f>
        <v>0</v>
      </c>
      <c r="G38" s="123">
        <f>L38+Q38+V38+AA38</f>
        <v>0</v>
      </c>
      <c r="H38" s="123">
        <f>M38+R38+W38+AB38</f>
        <v>0</v>
      </c>
      <c r="I38" s="123">
        <f>N38+S38+X38+AC38</f>
        <v>1.7022000000000002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f>AC38</f>
        <v>1.7022000000000002</v>
      </c>
      <c r="Z38" s="123">
        <v>0</v>
      </c>
      <c r="AA38" s="123">
        <v>0</v>
      </c>
      <c r="AB38" s="123">
        <v>0</v>
      </c>
      <c r="AC38" s="123">
        <f>Ф10!P35</f>
        <v>1.7022000000000002</v>
      </c>
      <c r="AD38" s="123">
        <f>Ф12!D37</f>
        <v>1.4160000000000001</v>
      </c>
      <c r="AE38" s="123">
        <f t="shared" ref="AE38" si="71">AJ38+AO38+AT38+AY38</f>
        <v>1.4185000000000001</v>
      </c>
      <c r="AF38" s="123">
        <f t="shared" ref="AF38" si="72">AK38+AP38+AU38+AZ38</f>
        <v>0</v>
      </c>
      <c r="AG38" s="123">
        <f t="shared" ref="AG38" si="73">AL38+AQ38+AV38+BA38</f>
        <v>0</v>
      </c>
      <c r="AH38" s="123">
        <f t="shared" ref="AH38" si="74">AM38+AR38+AW38+BB38</f>
        <v>0</v>
      </c>
      <c r="AI38" s="123">
        <f>AN38+AS38+AX38+BC38</f>
        <v>1.4185000000000001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3">
        <v>0</v>
      </c>
      <c r="AW38" s="123">
        <v>0</v>
      </c>
      <c r="AX38" s="123">
        <v>0</v>
      </c>
      <c r="AY38" s="123">
        <f>AZ38+BA38+BB38+BC38</f>
        <v>1.4185000000000001</v>
      </c>
      <c r="AZ38" s="123">
        <v>0</v>
      </c>
      <c r="BA38" s="123">
        <v>0</v>
      </c>
      <c r="BB38" s="123">
        <v>0</v>
      </c>
      <c r="BC38" s="123">
        <f>AC38/1.2</f>
        <v>1.4185000000000001</v>
      </c>
      <c r="BE38" s="161"/>
    </row>
  </sheetData>
  <mergeCells count="33">
    <mergeCell ref="W12:AW12"/>
    <mergeCell ref="AY23:BC23"/>
    <mergeCell ref="AO23:AS23"/>
    <mergeCell ref="AT23:AX23"/>
    <mergeCell ref="Y19:AM19"/>
    <mergeCell ref="E22:AC22"/>
    <mergeCell ref="Y17:AX17"/>
    <mergeCell ref="Y18:AS18"/>
    <mergeCell ref="Y23:AC23"/>
    <mergeCell ref="AD23:AD24"/>
    <mergeCell ref="AJ23:AN23"/>
    <mergeCell ref="AE23:AI23"/>
    <mergeCell ref="B21:B24"/>
    <mergeCell ref="AE22:BC22"/>
    <mergeCell ref="E23:I23"/>
    <mergeCell ref="W13:AK13"/>
    <mergeCell ref="Z15:AA15"/>
    <mergeCell ref="D23:D24"/>
    <mergeCell ref="AD21:BC21"/>
    <mergeCell ref="C21:C24"/>
    <mergeCell ref="D21:AC21"/>
    <mergeCell ref="AX2:BC2"/>
    <mergeCell ref="A9:BC9"/>
    <mergeCell ref="V10:W10"/>
    <mergeCell ref="X10:Y10"/>
    <mergeCell ref="Z10:AA10"/>
    <mergeCell ref="AV4:BC4"/>
    <mergeCell ref="AX5:BC5"/>
    <mergeCell ref="AT6:AW6"/>
    <mergeCell ref="A21:A24"/>
    <mergeCell ref="O23:S23"/>
    <mergeCell ref="J23:N23"/>
    <mergeCell ref="T23:X23"/>
  </mergeCells>
  <pageMargins left="0" right="0" top="0.74803149606299213" bottom="0.74803149606299213" header="0.31496062992125984" footer="0.31496062992125984"/>
  <pageSetup paperSize="9" scale="40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V546"/>
  <sheetViews>
    <sheetView view="pageBreakPreview" zoomScale="80" zoomScaleNormal="100" zoomScaleSheetLayoutView="80" workbookViewId="0">
      <selection activeCell="M1" sqref="M1:N5"/>
    </sheetView>
  </sheetViews>
  <sheetFormatPr defaultRowHeight="15.75" x14ac:dyDescent="0.25"/>
  <cols>
    <col min="1" max="1" width="7.7109375" style="1" customWidth="1"/>
    <col min="2" max="2" width="9.140625" style="1" customWidth="1"/>
    <col min="3" max="3" width="10" style="1" customWidth="1"/>
    <col min="4" max="5" width="9.140625" style="1" customWidth="1"/>
    <col min="6" max="6" width="11.7109375" style="38" customWidth="1"/>
    <col min="7" max="7" width="9.140625" style="1" customWidth="1"/>
    <col min="8" max="8" width="12.140625" style="1" customWidth="1"/>
    <col min="9" max="9" width="15.28515625" style="1" customWidth="1"/>
    <col min="10" max="10" width="15.85546875" style="1" customWidth="1"/>
    <col min="11" max="11" width="14.5703125" style="1" customWidth="1"/>
    <col min="12" max="12" width="14.85546875" style="1" customWidth="1"/>
    <col min="13" max="13" width="16.28515625" style="1" customWidth="1"/>
    <col min="14" max="14" width="17.85546875" style="1" customWidth="1"/>
    <col min="15" max="16" width="9.140625" style="1"/>
    <col min="17" max="17" width="14.140625" style="1" customWidth="1"/>
    <col min="18" max="16384" width="9.140625" style="1"/>
  </cols>
  <sheetData>
    <row r="1" spans="1:22" s="3" customFormat="1" ht="12" x14ac:dyDescent="0.2">
      <c r="F1" s="44"/>
      <c r="N1" s="4" t="s">
        <v>538</v>
      </c>
    </row>
    <row r="2" spans="1:22" s="3" customFormat="1" ht="24" customHeight="1" x14ac:dyDescent="0.2">
      <c r="F2" s="44"/>
      <c r="L2" s="5"/>
      <c r="M2" s="337" t="s">
        <v>3</v>
      </c>
      <c r="N2" s="337"/>
    </row>
    <row r="3" spans="1:22" ht="14.25" customHeight="1" x14ac:dyDescent="0.25"/>
    <row r="4" spans="1:22" ht="29.25" customHeight="1" x14ac:dyDescent="0.25">
      <c r="M4" s="524" t="str">
        <f>Ф17!AV4</f>
        <v>Утверждаю
руководитель организации</v>
      </c>
      <c r="N4" s="524"/>
    </row>
    <row r="5" spans="1:22" ht="17.25" customHeight="1" x14ac:dyDescent="0.25">
      <c r="L5" s="24"/>
      <c r="M5" s="342" t="str">
        <f>Ф10!R5</f>
        <v>И.В. Павленко</v>
      </c>
      <c r="N5" s="342"/>
    </row>
    <row r="6" spans="1:22" ht="14.25" customHeight="1" x14ac:dyDescent="0.25">
      <c r="L6" s="42" t="s">
        <v>852</v>
      </c>
      <c r="N6" s="45"/>
      <c r="O6" s="45"/>
      <c r="P6" s="45"/>
      <c r="R6" s="97"/>
      <c r="S6" s="97"/>
      <c r="T6" s="97"/>
      <c r="U6" s="97"/>
      <c r="V6" s="97"/>
    </row>
    <row r="7" spans="1:22" ht="14.25" customHeight="1" x14ac:dyDescent="0.25">
      <c r="N7" s="76"/>
      <c r="O7" s="76"/>
      <c r="P7" s="76"/>
      <c r="Q7" s="47"/>
      <c r="R7" s="47"/>
      <c r="S7" s="47"/>
      <c r="T7" s="47"/>
      <c r="U7" s="47"/>
      <c r="V7" s="47"/>
    </row>
    <row r="8" spans="1:22" ht="14.25" customHeight="1" x14ac:dyDescent="0.25">
      <c r="L8" s="41" t="s">
        <v>853</v>
      </c>
      <c r="N8" s="45"/>
      <c r="P8" s="45"/>
      <c r="Q8" s="47"/>
      <c r="R8" s="47"/>
      <c r="S8" s="47"/>
      <c r="T8" s="45"/>
      <c r="U8" s="47"/>
      <c r="V8" s="47"/>
    </row>
    <row r="9" spans="1:22" ht="14.25" customHeight="1" x14ac:dyDescent="0.25"/>
    <row r="10" spans="1:22" x14ac:dyDescent="0.25">
      <c r="A10" s="338" t="s">
        <v>539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</row>
    <row r="11" spans="1:22" ht="14.25" customHeight="1" x14ac:dyDescent="0.25"/>
    <row r="12" spans="1:22" s="7" customFormat="1" ht="15" customHeight="1" x14ac:dyDescent="0.25">
      <c r="A12" s="7" t="s">
        <v>12</v>
      </c>
      <c r="D12" s="525" t="str">
        <f>Ф10!G11</f>
        <v>Акционерное общество "Спасскэлектросеть"</v>
      </c>
      <c r="E12" s="525"/>
      <c r="F12" s="525"/>
      <c r="G12" s="525"/>
      <c r="H12" s="525"/>
      <c r="I12" s="525"/>
      <c r="J12" s="525"/>
      <c r="K12" s="525"/>
      <c r="L12" s="525"/>
      <c r="M12" s="525"/>
      <c r="N12" s="525"/>
    </row>
    <row r="13" spans="1:22" s="2" customFormat="1" ht="11.25" x14ac:dyDescent="0.2">
      <c r="D13" s="339" t="s">
        <v>4</v>
      </c>
      <c r="E13" s="339"/>
      <c r="F13" s="339"/>
      <c r="G13" s="339"/>
      <c r="H13" s="339"/>
      <c r="I13" s="339"/>
      <c r="J13" s="339"/>
      <c r="K13" s="339"/>
    </row>
    <row r="14" spans="1:22" ht="3.95" customHeight="1" x14ac:dyDescent="0.25"/>
    <row r="15" spans="1:22" s="7" customFormat="1" ht="15" x14ac:dyDescent="0.25">
      <c r="D15" s="8" t="s">
        <v>13</v>
      </c>
      <c r="E15" s="521" t="s">
        <v>850</v>
      </c>
      <c r="F15" s="521"/>
      <c r="G15" s="521"/>
      <c r="H15" s="521"/>
    </row>
    <row r="16" spans="1:22" ht="3.95" customHeight="1" x14ac:dyDescent="0.25"/>
    <row r="17" spans="1:14" s="7" customFormat="1" ht="15" x14ac:dyDescent="0.25">
      <c r="F17" s="39"/>
      <c r="G17" s="8" t="s">
        <v>14</v>
      </c>
      <c r="H17" s="75" t="str">
        <f>Ф10!J14</f>
        <v>2024</v>
      </c>
      <c r="I17" s="7" t="s">
        <v>5</v>
      </c>
    </row>
    <row r="18" spans="1:14" ht="14.25" customHeight="1" x14ac:dyDescent="0.25"/>
    <row r="19" spans="1:14" s="7" customFormat="1" ht="39" customHeight="1" x14ac:dyDescent="0.25">
      <c r="A19" s="526" t="s">
        <v>874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</row>
    <row r="20" spans="1:14" s="2" customFormat="1" ht="11.25" customHeight="1" x14ac:dyDescent="0.2">
      <c r="A20" s="522" t="s">
        <v>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</row>
    <row r="21" spans="1:14" ht="14.25" customHeight="1" x14ac:dyDescent="0.25">
      <c r="F21" s="113"/>
    </row>
    <row r="22" spans="1:14" s="7" customFormat="1" thickBot="1" x14ac:dyDescent="0.3">
      <c r="A22" s="523" t="s">
        <v>15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</row>
    <row r="23" spans="1:14" s="3" customFormat="1" ht="42" customHeight="1" x14ac:dyDescent="0.2">
      <c r="A23" s="551" t="s">
        <v>7</v>
      </c>
      <c r="B23" s="553" t="s">
        <v>8</v>
      </c>
      <c r="C23" s="554"/>
      <c r="D23" s="554"/>
      <c r="E23" s="554"/>
      <c r="F23" s="554"/>
      <c r="G23" s="554"/>
      <c r="H23" s="555"/>
      <c r="I23" s="559" t="s">
        <v>9</v>
      </c>
      <c r="J23" s="561" t="s">
        <v>867</v>
      </c>
      <c r="K23" s="562"/>
      <c r="L23" s="563" t="s">
        <v>540</v>
      </c>
      <c r="M23" s="564"/>
      <c r="N23" s="571" t="s">
        <v>541</v>
      </c>
    </row>
    <row r="24" spans="1:14" s="3" customFormat="1" ht="12" customHeight="1" x14ac:dyDescent="0.2">
      <c r="A24" s="552"/>
      <c r="B24" s="556"/>
      <c r="C24" s="557"/>
      <c r="D24" s="557"/>
      <c r="E24" s="557"/>
      <c r="F24" s="557"/>
      <c r="G24" s="557"/>
      <c r="H24" s="558"/>
      <c r="I24" s="560"/>
      <c r="J24" s="114" t="s">
        <v>0</v>
      </c>
      <c r="K24" s="27" t="s">
        <v>1</v>
      </c>
      <c r="L24" s="28" t="s">
        <v>10</v>
      </c>
      <c r="M24" s="28" t="s">
        <v>11</v>
      </c>
      <c r="N24" s="572"/>
    </row>
    <row r="25" spans="1:14" s="2" customFormat="1" ht="11.25" customHeight="1" thickBot="1" x14ac:dyDescent="0.25">
      <c r="A25" s="29">
        <v>1</v>
      </c>
      <c r="B25" s="548">
        <v>2</v>
      </c>
      <c r="C25" s="549"/>
      <c r="D25" s="549"/>
      <c r="E25" s="549"/>
      <c r="F25" s="549"/>
      <c r="G25" s="549"/>
      <c r="H25" s="550"/>
      <c r="I25" s="30">
        <v>3</v>
      </c>
      <c r="J25" s="115">
        <v>4</v>
      </c>
      <c r="K25" s="29">
        <v>5</v>
      </c>
      <c r="L25" s="29">
        <v>6</v>
      </c>
      <c r="M25" s="29">
        <v>7</v>
      </c>
      <c r="N25" s="29">
        <v>8</v>
      </c>
    </row>
    <row r="26" spans="1:14" ht="16.5" thickBot="1" x14ac:dyDescent="0.3">
      <c r="A26" s="576" t="s">
        <v>16</v>
      </c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8"/>
    </row>
    <row r="27" spans="1:14" s="3" customFormat="1" ht="12" customHeight="1" x14ac:dyDescent="0.2">
      <c r="A27" s="9" t="s">
        <v>17</v>
      </c>
      <c r="B27" s="506" t="s">
        <v>18</v>
      </c>
      <c r="C27" s="507"/>
      <c r="D27" s="507"/>
      <c r="E27" s="507"/>
      <c r="F27" s="507"/>
      <c r="G27" s="507"/>
      <c r="H27" s="508"/>
      <c r="I27" s="10" t="s">
        <v>19</v>
      </c>
      <c r="J27" s="90">
        <f>J28</f>
        <v>231.41117000000003</v>
      </c>
      <c r="K27" s="13">
        <v>0</v>
      </c>
      <c r="L27" s="13">
        <v>0</v>
      </c>
      <c r="M27" s="13">
        <v>0</v>
      </c>
      <c r="N27" s="83" t="s">
        <v>844</v>
      </c>
    </row>
    <row r="28" spans="1:14" s="3" customFormat="1" ht="12" customHeight="1" x14ac:dyDescent="0.2">
      <c r="A28" s="14" t="s">
        <v>20</v>
      </c>
      <c r="B28" s="488" t="s">
        <v>21</v>
      </c>
      <c r="C28" s="489"/>
      <c r="D28" s="489"/>
      <c r="E28" s="489"/>
      <c r="F28" s="489"/>
      <c r="G28" s="489"/>
      <c r="H28" s="490"/>
      <c r="I28" s="15" t="s">
        <v>19</v>
      </c>
      <c r="J28" s="84">
        <f>J33</f>
        <v>231.41117000000003</v>
      </c>
      <c r="K28" s="6">
        <v>0</v>
      </c>
      <c r="L28" s="6">
        <v>0</v>
      </c>
      <c r="M28" s="34">
        <v>0</v>
      </c>
      <c r="N28" s="79" t="s">
        <v>844</v>
      </c>
    </row>
    <row r="29" spans="1:14" s="3" customFormat="1" ht="24" customHeight="1" x14ac:dyDescent="0.2">
      <c r="A29" s="14" t="s">
        <v>22</v>
      </c>
      <c r="B29" s="500" t="s">
        <v>23</v>
      </c>
      <c r="C29" s="501"/>
      <c r="D29" s="501"/>
      <c r="E29" s="501"/>
      <c r="F29" s="501"/>
      <c r="G29" s="501"/>
      <c r="H29" s="502"/>
      <c r="I29" s="15" t="s">
        <v>19</v>
      </c>
      <c r="J29" s="14">
        <v>0</v>
      </c>
      <c r="K29" s="6">
        <v>0</v>
      </c>
      <c r="L29" s="6">
        <v>0</v>
      </c>
      <c r="M29" s="34">
        <v>0</v>
      </c>
      <c r="N29" s="79" t="s">
        <v>844</v>
      </c>
    </row>
    <row r="30" spans="1:14" s="3" customFormat="1" ht="24" customHeight="1" x14ac:dyDescent="0.2">
      <c r="A30" s="14" t="s">
        <v>24</v>
      </c>
      <c r="B30" s="500" t="s">
        <v>25</v>
      </c>
      <c r="C30" s="501"/>
      <c r="D30" s="501"/>
      <c r="E30" s="501"/>
      <c r="F30" s="501"/>
      <c r="G30" s="501"/>
      <c r="H30" s="502"/>
      <c r="I30" s="15" t="s">
        <v>19</v>
      </c>
      <c r="J30" s="14">
        <v>0</v>
      </c>
      <c r="K30" s="6">
        <v>0</v>
      </c>
      <c r="L30" s="6">
        <v>0</v>
      </c>
      <c r="M30" s="34">
        <v>0</v>
      </c>
      <c r="N30" s="79" t="s">
        <v>844</v>
      </c>
    </row>
    <row r="31" spans="1:14" s="3" customFormat="1" ht="24" customHeight="1" x14ac:dyDescent="0.2">
      <c r="A31" s="14" t="s">
        <v>26</v>
      </c>
      <c r="B31" s="500" t="s">
        <v>27</v>
      </c>
      <c r="C31" s="501"/>
      <c r="D31" s="501"/>
      <c r="E31" s="501"/>
      <c r="F31" s="501"/>
      <c r="G31" s="501"/>
      <c r="H31" s="502"/>
      <c r="I31" s="15" t="s">
        <v>19</v>
      </c>
      <c r="J31" s="14">
        <v>0</v>
      </c>
      <c r="K31" s="6">
        <v>0</v>
      </c>
      <c r="L31" s="6">
        <v>0</v>
      </c>
      <c r="M31" s="34">
        <v>0</v>
      </c>
      <c r="N31" s="79" t="s">
        <v>844</v>
      </c>
    </row>
    <row r="32" spans="1:14" s="3" customFormat="1" ht="12" customHeight="1" x14ac:dyDescent="0.2">
      <c r="A32" s="14" t="s">
        <v>28</v>
      </c>
      <c r="B32" s="488" t="s">
        <v>29</v>
      </c>
      <c r="C32" s="489"/>
      <c r="D32" s="489"/>
      <c r="E32" s="489"/>
      <c r="F32" s="489"/>
      <c r="G32" s="489"/>
      <c r="H32" s="490"/>
      <c r="I32" s="15" t="s">
        <v>19</v>
      </c>
      <c r="J32" s="14">
        <v>0</v>
      </c>
      <c r="K32" s="6">
        <v>0</v>
      </c>
      <c r="L32" s="6">
        <v>0</v>
      </c>
      <c r="M32" s="34">
        <v>0</v>
      </c>
      <c r="N32" s="79" t="s">
        <v>844</v>
      </c>
    </row>
    <row r="33" spans="1:14" s="3" customFormat="1" ht="12" customHeight="1" x14ac:dyDescent="0.2">
      <c r="A33" s="14" t="s">
        <v>30</v>
      </c>
      <c r="B33" s="488" t="s">
        <v>31</v>
      </c>
      <c r="C33" s="489"/>
      <c r="D33" s="489"/>
      <c r="E33" s="489"/>
      <c r="F33" s="489"/>
      <c r="G33" s="489"/>
      <c r="H33" s="490"/>
      <c r="I33" s="15" t="s">
        <v>19</v>
      </c>
      <c r="J33" s="84">
        <f>180.95177+50.4594</f>
        <v>231.41117000000003</v>
      </c>
      <c r="K33" s="6">
        <v>0</v>
      </c>
      <c r="L33" s="6">
        <v>0</v>
      </c>
      <c r="M33" s="34">
        <v>0</v>
      </c>
      <c r="N33" s="79" t="s">
        <v>844</v>
      </c>
    </row>
    <row r="34" spans="1:14" s="3" customFormat="1" ht="12" customHeight="1" x14ac:dyDescent="0.2">
      <c r="A34" s="14" t="s">
        <v>32</v>
      </c>
      <c r="B34" s="488" t="s">
        <v>33</v>
      </c>
      <c r="C34" s="489"/>
      <c r="D34" s="489"/>
      <c r="E34" s="489"/>
      <c r="F34" s="489"/>
      <c r="G34" s="489"/>
      <c r="H34" s="490"/>
      <c r="I34" s="15" t="s">
        <v>19</v>
      </c>
      <c r="J34" s="14"/>
      <c r="K34" s="6">
        <v>0</v>
      </c>
      <c r="L34" s="6">
        <v>0</v>
      </c>
      <c r="M34" s="34">
        <v>0</v>
      </c>
      <c r="N34" s="79" t="s">
        <v>844</v>
      </c>
    </row>
    <row r="35" spans="1:14" s="3" customFormat="1" ht="12" customHeight="1" x14ac:dyDescent="0.2">
      <c r="A35" s="14" t="s">
        <v>34</v>
      </c>
      <c r="B35" s="488" t="s">
        <v>35</v>
      </c>
      <c r="C35" s="489"/>
      <c r="D35" s="489"/>
      <c r="E35" s="489"/>
      <c r="F35" s="489"/>
      <c r="G35" s="489"/>
      <c r="H35" s="490"/>
      <c r="I35" s="15" t="s">
        <v>19</v>
      </c>
      <c r="J35" s="14">
        <v>0</v>
      </c>
      <c r="K35" s="6">
        <v>0</v>
      </c>
      <c r="L35" s="6">
        <v>0</v>
      </c>
      <c r="M35" s="34">
        <v>0</v>
      </c>
      <c r="N35" s="79" t="s">
        <v>844</v>
      </c>
    </row>
    <row r="36" spans="1:14" s="3" customFormat="1" ht="12" customHeight="1" x14ac:dyDescent="0.2">
      <c r="A36" s="14" t="s">
        <v>36</v>
      </c>
      <c r="B36" s="488" t="s">
        <v>37</v>
      </c>
      <c r="C36" s="489"/>
      <c r="D36" s="489"/>
      <c r="E36" s="489"/>
      <c r="F36" s="489"/>
      <c r="G36" s="489"/>
      <c r="H36" s="490"/>
      <c r="I36" s="15" t="s">
        <v>19</v>
      </c>
      <c r="J36" s="14">
        <v>0</v>
      </c>
      <c r="K36" s="6">
        <v>0</v>
      </c>
      <c r="L36" s="6">
        <v>0</v>
      </c>
      <c r="M36" s="34">
        <v>0</v>
      </c>
      <c r="N36" s="79" t="s">
        <v>844</v>
      </c>
    </row>
    <row r="37" spans="1:14" s="3" customFormat="1" ht="12" customHeight="1" x14ac:dyDescent="0.2">
      <c r="A37" s="14" t="s">
        <v>38</v>
      </c>
      <c r="B37" s="488" t="s">
        <v>39</v>
      </c>
      <c r="C37" s="489"/>
      <c r="D37" s="489"/>
      <c r="E37" s="489"/>
      <c r="F37" s="489"/>
      <c r="G37" s="489"/>
      <c r="H37" s="490"/>
      <c r="I37" s="15" t="s">
        <v>19</v>
      </c>
      <c r="J37" s="14">
        <v>0</v>
      </c>
      <c r="K37" s="6">
        <v>0</v>
      </c>
      <c r="L37" s="6">
        <v>0</v>
      </c>
      <c r="M37" s="34">
        <v>0</v>
      </c>
      <c r="N37" s="79" t="s">
        <v>844</v>
      </c>
    </row>
    <row r="38" spans="1:14" s="3" customFormat="1" ht="24" customHeight="1" x14ac:dyDescent="0.2">
      <c r="A38" s="14" t="s">
        <v>40</v>
      </c>
      <c r="B38" s="500" t="s">
        <v>41</v>
      </c>
      <c r="C38" s="501"/>
      <c r="D38" s="501"/>
      <c r="E38" s="501"/>
      <c r="F38" s="501"/>
      <c r="G38" s="501"/>
      <c r="H38" s="502"/>
      <c r="I38" s="15" t="s">
        <v>19</v>
      </c>
      <c r="J38" s="14">
        <v>0</v>
      </c>
      <c r="K38" s="6">
        <v>0</v>
      </c>
      <c r="L38" s="6">
        <v>0</v>
      </c>
      <c r="M38" s="34">
        <v>0</v>
      </c>
      <c r="N38" s="79" t="s">
        <v>844</v>
      </c>
    </row>
    <row r="39" spans="1:14" s="3" customFormat="1" ht="12" customHeight="1" x14ac:dyDescent="0.2">
      <c r="A39" s="14" t="s">
        <v>42</v>
      </c>
      <c r="B39" s="485" t="s">
        <v>43</v>
      </c>
      <c r="C39" s="486"/>
      <c r="D39" s="486"/>
      <c r="E39" s="486"/>
      <c r="F39" s="486"/>
      <c r="G39" s="486"/>
      <c r="H39" s="487"/>
      <c r="I39" s="15" t="s">
        <v>19</v>
      </c>
      <c r="J39" s="14">
        <v>0</v>
      </c>
      <c r="K39" s="6">
        <v>0</v>
      </c>
      <c r="L39" s="6">
        <v>0</v>
      </c>
      <c r="M39" s="34">
        <v>0</v>
      </c>
      <c r="N39" s="79" t="s">
        <v>844</v>
      </c>
    </row>
    <row r="40" spans="1:14" s="3" customFormat="1" ht="12" customHeight="1" x14ac:dyDescent="0.2">
      <c r="A40" s="14" t="s">
        <v>44</v>
      </c>
      <c r="B40" s="485" t="s">
        <v>45</v>
      </c>
      <c r="C40" s="486"/>
      <c r="D40" s="486"/>
      <c r="E40" s="486"/>
      <c r="F40" s="486"/>
      <c r="G40" s="486"/>
      <c r="H40" s="487"/>
      <c r="I40" s="15" t="s">
        <v>19</v>
      </c>
      <c r="J40" s="14">
        <v>0</v>
      </c>
      <c r="K40" s="6">
        <v>0</v>
      </c>
      <c r="L40" s="6">
        <v>0</v>
      </c>
      <c r="M40" s="34">
        <v>0</v>
      </c>
      <c r="N40" s="79" t="s">
        <v>844</v>
      </c>
    </row>
    <row r="41" spans="1:14" s="3" customFormat="1" ht="12" customHeight="1" thickBot="1" x14ac:dyDescent="0.25">
      <c r="A41" s="14" t="s">
        <v>46</v>
      </c>
      <c r="B41" s="509" t="s">
        <v>47</v>
      </c>
      <c r="C41" s="510"/>
      <c r="D41" s="510"/>
      <c r="E41" s="510"/>
      <c r="F41" s="510"/>
      <c r="G41" s="510"/>
      <c r="H41" s="511"/>
      <c r="I41" s="15" t="s">
        <v>19</v>
      </c>
      <c r="J41" s="14">
        <v>0</v>
      </c>
      <c r="K41" s="6">
        <v>0</v>
      </c>
      <c r="L41" s="6">
        <v>0</v>
      </c>
      <c r="M41" s="34">
        <v>0</v>
      </c>
      <c r="N41" s="79" t="s">
        <v>844</v>
      </c>
    </row>
    <row r="42" spans="1:14" s="3" customFormat="1" ht="24" customHeight="1" x14ac:dyDescent="0.2">
      <c r="A42" s="14" t="s">
        <v>48</v>
      </c>
      <c r="B42" s="518" t="s">
        <v>49</v>
      </c>
      <c r="C42" s="519"/>
      <c r="D42" s="519"/>
      <c r="E42" s="519"/>
      <c r="F42" s="519"/>
      <c r="G42" s="519"/>
      <c r="H42" s="520"/>
      <c r="I42" s="15" t="s">
        <v>19</v>
      </c>
      <c r="J42" s="84">
        <f>J50+J56+J57+J66+J72+J73+J74+J77+J81</f>
        <v>202.99786200000003</v>
      </c>
      <c r="K42" s="84">
        <f>K57+K66+K72+K73+K74+K77</f>
        <v>0</v>
      </c>
      <c r="L42" s="6">
        <v>0</v>
      </c>
      <c r="M42" s="34">
        <v>0</v>
      </c>
      <c r="N42" s="79" t="s">
        <v>844</v>
      </c>
    </row>
    <row r="43" spans="1:14" s="3" customFormat="1" ht="12" customHeight="1" x14ac:dyDescent="0.2">
      <c r="A43" s="14" t="s">
        <v>50</v>
      </c>
      <c r="B43" s="488" t="s">
        <v>21</v>
      </c>
      <c r="C43" s="489"/>
      <c r="D43" s="489"/>
      <c r="E43" s="489"/>
      <c r="F43" s="489"/>
      <c r="G43" s="489"/>
      <c r="H43" s="490"/>
      <c r="I43" s="15" t="s">
        <v>19</v>
      </c>
      <c r="J43" s="14">
        <v>0</v>
      </c>
      <c r="K43" s="6">
        <v>0</v>
      </c>
      <c r="L43" s="6">
        <v>0</v>
      </c>
      <c r="M43" s="34">
        <v>0</v>
      </c>
      <c r="N43" s="79" t="s">
        <v>844</v>
      </c>
    </row>
    <row r="44" spans="1:14" s="3" customFormat="1" ht="24" customHeight="1" x14ac:dyDescent="0.2">
      <c r="A44" s="14" t="s">
        <v>51</v>
      </c>
      <c r="B44" s="494" t="s">
        <v>23</v>
      </c>
      <c r="C44" s="495"/>
      <c r="D44" s="495"/>
      <c r="E44" s="495"/>
      <c r="F44" s="495"/>
      <c r="G44" s="495"/>
      <c r="H44" s="496"/>
      <c r="I44" s="15" t="s">
        <v>19</v>
      </c>
      <c r="J44" s="14">
        <v>0</v>
      </c>
      <c r="K44" s="6">
        <v>0</v>
      </c>
      <c r="L44" s="6">
        <v>0</v>
      </c>
      <c r="M44" s="34">
        <v>0</v>
      </c>
      <c r="N44" s="79" t="s">
        <v>844</v>
      </c>
    </row>
    <row r="45" spans="1:14" s="3" customFormat="1" ht="24" customHeight="1" x14ac:dyDescent="0.2">
      <c r="A45" s="14" t="s">
        <v>52</v>
      </c>
      <c r="B45" s="494" t="s">
        <v>25</v>
      </c>
      <c r="C45" s="495"/>
      <c r="D45" s="495"/>
      <c r="E45" s="495"/>
      <c r="F45" s="495"/>
      <c r="G45" s="495"/>
      <c r="H45" s="496"/>
      <c r="I45" s="15" t="s">
        <v>19</v>
      </c>
      <c r="J45" s="14">
        <v>0</v>
      </c>
      <c r="K45" s="6">
        <v>0</v>
      </c>
      <c r="L45" s="6">
        <v>0</v>
      </c>
      <c r="M45" s="34">
        <v>0</v>
      </c>
      <c r="N45" s="79" t="s">
        <v>844</v>
      </c>
    </row>
    <row r="46" spans="1:14" s="3" customFormat="1" ht="24" customHeight="1" x14ac:dyDescent="0.2">
      <c r="A46" s="14" t="s">
        <v>53</v>
      </c>
      <c r="B46" s="494" t="s">
        <v>27</v>
      </c>
      <c r="C46" s="495"/>
      <c r="D46" s="495"/>
      <c r="E46" s="495"/>
      <c r="F46" s="495"/>
      <c r="G46" s="495"/>
      <c r="H46" s="496"/>
      <c r="I46" s="15" t="s">
        <v>19</v>
      </c>
      <c r="J46" s="14">
        <v>0</v>
      </c>
      <c r="K46" s="6">
        <v>0</v>
      </c>
      <c r="L46" s="6">
        <v>0</v>
      </c>
      <c r="M46" s="34">
        <v>0</v>
      </c>
      <c r="N46" s="79" t="s">
        <v>844</v>
      </c>
    </row>
    <row r="47" spans="1:14" s="3" customFormat="1" ht="12" customHeight="1" x14ac:dyDescent="0.2">
      <c r="A47" s="14" t="s">
        <v>54</v>
      </c>
      <c r="B47" s="488" t="s">
        <v>29</v>
      </c>
      <c r="C47" s="489"/>
      <c r="D47" s="489"/>
      <c r="E47" s="489"/>
      <c r="F47" s="489"/>
      <c r="G47" s="489"/>
      <c r="H47" s="490"/>
      <c r="I47" s="15" t="s">
        <v>19</v>
      </c>
      <c r="J47" s="14">
        <v>0</v>
      </c>
      <c r="K47" s="6">
        <v>0</v>
      </c>
      <c r="L47" s="6">
        <v>0</v>
      </c>
      <c r="M47" s="34">
        <v>0</v>
      </c>
      <c r="N47" s="79" t="s">
        <v>844</v>
      </c>
    </row>
    <row r="48" spans="1:14" s="3" customFormat="1" ht="12" customHeight="1" x14ac:dyDescent="0.2">
      <c r="A48" s="14" t="s">
        <v>55</v>
      </c>
      <c r="B48" s="488" t="s">
        <v>31</v>
      </c>
      <c r="C48" s="489"/>
      <c r="D48" s="489"/>
      <c r="E48" s="489"/>
      <c r="F48" s="489"/>
      <c r="G48" s="489"/>
      <c r="H48" s="490"/>
      <c r="I48" s="15" t="s">
        <v>19</v>
      </c>
      <c r="J48" s="84">
        <f>J42</f>
        <v>202.99786200000003</v>
      </c>
      <c r="K48" s="6">
        <v>0</v>
      </c>
      <c r="L48" s="6">
        <v>0</v>
      </c>
      <c r="M48" s="34">
        <v>0</v>
      </c>
      <c r="N48" s="79" t="s">
        <v>844</v>
      </c>
    </row>
    <row r="49" spans="1:14" s="3" customFormat="1" ht="12" customHeight="1" x14ac:dyDescent="0.2">
      <c r="A49" s="14" t="s">
        <v>56</v>
      </c>
      <c r="B49" s="488" t="s">
        <v>33</v>
      </c>
      <c r="C49" s="489"/>
      <c r="D49" s="489"/>
      <c r="E49" s="489"/>
      <c r="F49" s="489"/>
      <c r="G49" s="489"/>
      <c r="H49" s="490"/>
      <c r="I49" s="15" t="s">
        <v>19</v>
      </c>
      <c r="J49" s="14">
        <v>0</v>
      </c>
      <c r="K49" s="6">
        <v>0</v>
      </c>
      <c r="L49" s="6">
        <v>0</v>
      </c>
      <c r="M49" s="34">
        <v>0</v>
      </c>
      <c r="N49" s="79" t="s">
        <v>844</v>
      </c>
    </row>
    <row r="50" spans="1:14" s="3" customFormat="1" ht="12" x14ac:dyDescent="0.2">
      <c r="A50" s="14" t="s">
        <v>57</v>
      </c>
      <c r="B50" s="488" t="s">
        <v>35</v>
      </c>
      <c r="C50" s="489"/>
      <c r="D50" s="489"/>
      <c r="E50" s="489"/>
      <c r="F50" s="489"/>
      <c r="G50" s="489"/>
      <c r="H50" s="490"/>
      <c r="I50" s="15" t="s">
        <v>19</v>
      </c>
      <c r="J50" s="14">
        <v>0</v>
      </c>
      <c r="K50" s="6">
        <v>0</v>
      </c>
      <c r="L50" s="6">
        <v>0</v>
      </c>
      <c r="M50" s="34">
        <v>0</v>
      </c>
      <c r="N50" s="79" t="s">
        <v>844</v>
      </c>
    </row>
    <row r="51" spans="1:14" s="3" customFormat="1" ht="12" x14ac:dyDescent="0.2">
      <c r="A51" s="14" t="s">
        <v>58</v>
      </c>
      <c r="B51" s="488" t="s">
        <v>37</v>
      </c>
      <c r="C51" s="489"/>
      <c r="D51" s="489"/>
      <c r="E51" s="489"/>
      <c r="F51" s="489"/>
      <c r="G51" s="489"/>
      <c r="H51" s="490"/>
      <c r="I51" s="15" t="s">
        <v>19</v>
      </c>
      <c r="J51" s="14">
        <v>0</v>
      </c>
      <c r="K51" s="6">
        <v>0</v>
      </c>
      <c r="L51" s="6">
        <v>0</v>
      </c>
      <c r="M51" s="34">
        <v>0</v>
      </c>
      <c r="N51" s="79" t="s">
        <v>844</v>
      </c>
    </row>
    <row r="52" spans="1:14" s="3" customFormat="1" ht="12" x14ac:dyDescent="0.2">
      <c r="A52" s="14" t="s">
        <v>59</v>
      </c>
      <c r="B52" s="488" t="s">
        <v>39</v>
      </c>
      <c r="C52" s="489"/>
      <c r="D52" s="489"/>
      <c r="E52" s="489"/>
      <c r="F52" s="489"/>
      <c r="G52" s="489"/>
      <c r="H52" s="490"/>
      <c r="I52" s="15" t="s">
        <v>19</v>
      </c>
      <c r="J52" s="14">
        <v>0</v>
      </c>
      <c r="K52" s="6">
        <v>0</v>
      </c>
      <c r="L52" s="6">
        <v>0</v>
      </c>
      <c r="M52" s="34">
        <v>0</v>
      </c>
      <c r="N52" s="79" t="s">
        <v>844</v>
      </c>
    </row>
    <row r="53" spans="1:14" s="3" customFormat="1" ht="24" customHeight="1" x14ac:dyDescent="0.2">
      <c r="A53" s="14" t="s">
        <v>60</v>
      </c>
      <c r="B53" s="500" t="s">
        <v>41</v>
      </c>
      <c r="C53" s="501"/>
      <c r="D53" s="501"/>
      <c r="E53" s="501"/>
      <c r="F53" s="501"/>
      <c r="G53" s="501"/>
      <c r="H53" s="502"/>
      <c r="I53" s="15" t="s">
        <v>19</v>
      </c>
      <c r="J53" s="14">
        <v>0</v>
      </c>
      <c r="K53" s="6">
        <v>0</v>
      </c>
      <c r="L53" s="6">
        <v>0</v>
      </c>
      <c r="M53" s="34">
        <v>0</v>
      </c>
      <c r="N53" s="79" t="s">
        <v>844</v>
      </c>
    </row>
    <row r="54" spans="1:14" s="3" customFormat="1" ht="12" x14ac:dyDescent="0.2">
      <c r="A54" s="14" t="s">
        <v>61</v>
      </c>
      <c r="B54" s="485" t="s">
        <v>43</v>
      </c>
      <c r="C54" s="486"/>
      <c r="D54" s="486"/>
      <c r="E54" s="486"/>
      <c r="F54" s="486"/>
      <c r="G54" s="486"/>
      <c r="H54" s="487"/>
      <c r="I54" s="15" t="s">
        <v>19</v>
      </c>
      <c r="J54" s="14">
        <v>0</v>
      </c>
      <c r="K54" s="6">
        <v>0</v>
      </c>
      <c r="L54" s="6">
        <v>0</v>
      </c>
      <c r="M54" s="34">
        <v>0</v>
      </c>
      <c r="N54" s="79" t="s">
        <v>844</v>
      </c>
    </row>
    <row r="55" spans="1:14" s="3" customFormat="1" ht="12" x14ac:dyDescent="0.2">
      <c r="A55" s="14" t="s">
        <v>62</v>
      </c>
      <c r="B55" s="485" t="s">
        <v>45</v>
      </c>
      <c r="C55" s="486"/>
      <c r="D55" s="486"/>
      <c r="E55" s="486"/>
      <c r="F55" s="486"/>
      <c r="G55" s="486"/>
      <c r="H55" s="487"/>
      <c r="I55" s="15" t="s">
        <v>19</v>
      </c>
      <c r="J55" s="14">
        <v>0</v>
      </c>
      <c r="K55" s="6">
        <v>0</v>
      </c>
      <c r="L55" s="6">
        <v>0</v>
      </c>
      <c r="M55" s="34">
        <v>0</v>
      </c>
      <c r="N55" s="79" t="s">
        <v>844</v>
      </c>
    </row>
    <row r="56" spans="1:14" s="3" customFormat="1" ht="12" x14ac:dyDescent="0.2">
      <c r="A56" s="14" t="s">
        <v>63</v>
      </c>
      <c r="B56" s="488" t="s">
        <v>47</v>
      </c>
      <c r="C56" s="489"/>
      <c r="D56" s="489"/>
      <c r="E56" s="489"/>
      <c r="F56" s="489"/>
      <c r="G56" s="489"/>
      <c r="H56" s="490"/>
      <c r="I56" s="15" t="s">
        <v>19</v>
      </c>
      <c r="J56" s="14">
        <v>0</v>
      </c>
      <c r="K56" s="6">
        <v>0</v>
      </c>
      <c r="L56" s="6">
        <v>0</v>
      </c>
      <c r="M56" s="34">
        <v>0</v>
      </c>
      <c r="N56" s="79" t="s">
        <v>844</v>
      </c>
    </row>
    <row r="57" spans="1:14" s="3" customFormat="1" ht="12" x14ac:dyDescent="0.2">
      <c r="A57" s="14" t="s">
        <v>64</v>
      </c>
      <c r="B57" s="488" t="s">
        <v>65</v>
      </c>
      <c r="C57" s="489"/>
      <c r="D57" s="489"/>
      <c r="E57" s="489"/>
      <c r="F57" s="489"/>
      <c r="G57" s="489"/>
      <c r="H57" s="490"/>
      <c r="I57" s="15" t="s">
        <v>19</v>
      </c>
      <c r="J57" s="84">
        <f>J61+J69++J71+J73</f>
        <v>61.452101999999996</v>
      </c>
      <c r="K57" s="84">
        <f>K64+K65</f>
        <v>0</v>
      </c>
      <c r="L57" s="6">
        <v>0</v>
      </c>
      <c r="M57" s="34">
        <v>0</v>
      </c>
      <c r="N57" s="79" t="s">
        <v>844</v>
      </c>
    </row>
    <row r="58" spans="1:14" s="3" customFormat="1" ht="12" x14ac:dyDescent="0.2">
      <c r="A58" s="14" t="s">
        <v>51</v>
      </c>
      <c r="B58" s="485" t="s">
        <v>66</v>
      </c>
      <c r="C58" s="486"/>
      <c r="D58" s="486"/>
      <c r="E58" s="486"/>
      <c r="F58" s="486"/>
      <c r="G58" s="486"/>
      <c r="H58" s="487"/>
      <c r="I58" s="15" t="s">
        <v>19</v>
      </c>
      <c r="J58" s="84"/>
      <c r="K58" s="6">
        <v>0</v>
      </c>
      <c r="L58" s="6">
        <v>0</v>
      </c>
      <c r="M58" s="34">
        <v>0</v>
      </c>
      <c r="N58" s="79" t="s">
        <v>844</v>
      </c>
    </row>
    <row r="59" spans="1:14" s="3" customFormat="1" ht="12" x14ac:dyDescent="0.2">
      <c r="A59" s="14" t="s">
        <v>52</v>
      </c>
      <c r="B59" s="485" t="s">
        <v>67</v>
      </c>
      <c r="C59" s="486"/>
      <c r="D59" s="486"/>
      <c r="E59" s="486"/>
      <c r="F59" s="486"/>
      <c r="G59" s="486"/>
      <c r="H59" s="487"/>
      <c r="I59" s="15" t="s">
        <v>19</v>
      </c>
      <c r="J59" s="14">
        <f>J60</f>
        <v>50.459401999999997</v>
      </c>
      <c r="K59" s="6">
        <v>0</v>
      </c>
      <c r="L59" s="6">
        <v>0</v>
      </c>
      <c r="M59" s="34">
        <v>0</v>
      </c>
      <c r="N59" s="79" t="s">
        <v>844</v>
      </c>
    </row>
    <row r="60" spans="1:14" s="3" customFormat="1" ht="12" x14ac:dyDescent="0.2">
      <c r="A60" s="14" t="s">
        <v>68</v>
      </c>
      <c r="B60" s="497" t="s">
        <v>69</v>
      </c>
      <c r="C60" s="498"/>
      <c r="D60" s="498"/>
      <c r="E60" s="498"/>
      <c r="F60" s="498"/>
      <c r="G60" s="498"/>
      <c r="H60" s="499"/>
      <c r="I60" s="15" t="s">
        <v>19</v>
      </c>
      <c r="J60" s="14">
        <f>J61</f>
        <v>50.459401999999997</v>
      </c>
      <c r="K60" s="6">
        <v>0</v>
      </c>
      <c r="L60" s="6">
        <v>0</v>
      </c>
      <c r="M60" s="34">
        <v>0</v>
      </c>
      <c r="N60" s="79" t="s">
        <v>844</v>
      </c>
    </row>
    <row r="61" spans="1:14" s="3" customFormat="1" ht="12" customHeight="1" x14ac:dyDescent="0.2">
      <c r="A61" s="14" t="s">
        <v>70</v>
      </c>
      <c r="B61" s="527" t="s">
        <v>71</v>
      </c>
      <c r="C61" s="528"/>
      <c r="D61" s="528"/>
      <c r="E61" s="528"/>
      <c r="F61" s="528"/>
      <c r="G61" s="528"/>
      <c r="H61" s="529"/>
      <c r="I61" s="15" t="s">
        <v>19</v>
      </c>
      <c r="J61" s="116">
        <v>50.459401999999997</v>
      </c>
      <c r="K61" s="6">
        <v>0</v>
      </c>
      <c r="L61" s="6">
        <v>0</v>
      </c>
      <c r="M61" s="34">
        <v>0</v>
      </c>
      <c r="N61" s="79" t="s">
        <v>844</v>
      </c>
    </row>
    <row r="62" spans="1:14" s="3" customFormat="1" ht="12" x14ac:dyDescent="0.2">
      <c r="A62" s="14" t="s">
        <v>72</v>
      </c>
      <c r="B62" s="527" t="s">
        <v>73</v>
      </c>
      <c r="C62" s="528"/>
      <c r="D62" s="528"/>
      <c r="E62" s="528"/>
      <c r="F62" s="528"/>
      <c r="G62" s="528"/>
      <c r="H62" s="529"/>
      <c r="I62" s="15" t="s">
        <v>19</v>
      </c>
      <c r="J62" s="14"/>
      <c r="K62" s="6">
        <v>0</v>
      </c>
      <c r="L62" s="6">
        <v>0</v>
      </c>
      <c r="M62" s="34">
        <v>0</v>
      </c>
      <c r="N62" s="79" t="s">
        <v>844</v>
      </c>
    </row>
    <row r="63" spans="1:14" s="3" customFormat="1" ht="12" x14ac:dyDescent="0.2">
      <c r="A63" s="14" t="s">
        <v>74</v>
      </c>
      <c r="B63" s="497" t="s">
        <v>75</v>
      </c>
      <c r="C63" s="498"/>
      <c r="D63" s="498"/>
      <c r="E63" s="498"/>
      <c r="F63" s="498"/>
      <c r="G63" s="498"/>
      <c r="H63" s="499"/>
      <c r="I63" s="15" t="s">
        <v>19</v>
      </c>
      <c r="J63" s="14">
        <v>0</v>
      </c>
      <c r="K63" s="6">
        <v>0</v>
      </c>
      <c r="L63" s="6">
        <v>0</v>
      </c>
      <c r="M63" s="34">
        <v>0</v>
      </c>
      <c r="N63" s="79" t="s">
        <v>844</v>
      </c>
    </row>
    <row r="64" spans="1:14" s="3" customFormat="1" ht="12" x14ac:dyDescent="0.2">
      <c r="A64" s="14" t="s">
        <v>878</v>
      </c>
      <c r="B64" s="485" t="s">
        <v>76</v>
      </c>
      <c r="C64" s="486"/>
      <c r="D64" s="486"/>
      <c r="E64" s="486"/>
      <c r="F64" s="486"/>
      <c r="G64" s="486"/>
      <c r="H64" s="487"/>
      <c r="I64" s="15" t="s">
        <v>19</v>
      </c>
      <c r="J64" s="84">
        <v>23.13109</v>
      </c>
      <c r="K64" s="6">
        <v>0</v>
      </c>
      <c r="L64" s="6">
        <v>0</v>
      </c>
      <c r="M64" s="34">
        <v>0</v>
      </c>
      <c r="N64" s="79" t="s">
        <v>844</v>
      </c>
    </row>
    <row r="65" spans="1:14" s="3" customFormat="1" ht="12" x14ac:dyDescent="0.2">
      <c r="A65" s="14" t="s">
        <v>77</v>
      </c>
      <c r="B65" s="485" t="s">
        <v>78</v>
      </c>
      <c r="C65" s="486"/>
      <c r="D65" s="486"/>
      <c r="E65" s="486"/>
      <c r="F65" s="486"/>
      <c r="G65" s="486"/>
      <c r="H65" s="487"/>
      <c r="I65" s="15" t="s">
        <v>19</v>
      </c>
      <c r="J65" s="14"/>
      <c r="K65" s="6">
        <v>0</v>
      </c>
      <c r="L65" s="6">
        <v>0</v>
      </c>
      <c r="M65" s="34">
        <v>0</v>
      </c>
      <c r="N65" s="79" t="s">
        <v>844</v>
      </c>
    </row>
    <row r="66" spans="1:14" s="3" customFormat="1" ht="12" x14ac:dyDescent="0.2">
      <c r="A66" s="14" t="s">
        <v>79</v>
      </c>
      <c r="B66" s="488" t="s">
        <v>80</v>
      </c>
      <c r="C66" s="489"/>
      <c r="D66" s="489"/>
      <c r="E66" s="489"/>
      <c r="F66" s="489"/>
      <c r="G66" s="489"/>
      <c r="H66" s="490"/>
      <c r="I66" s="15" t="s">
        <v>19</v>
      </c>
      <c r="J66" s="84">
        <f>J67</f>
        <v>43.803400000000003</v>
      </c>
      <c r="K66" s="84">
        <f>K68</f>
        <v>0</v>
      </c>
      <c r="L66" s="6">
        <v>0</v>
      </c>
      <c r="M66" s="34">
        <v>0</v>
      </c>
      <c r="N66" s="79" t="s">
        <v>844</v>
      </c>
    </row>
    <row r="67" spans="1:14" s="3" customFormat="1" ht="24" customHeight="1" x14ac:dyDescent="0.2">
      <c r="A67" s="14" t="s">
        <v>81</v>
      </c>
      <c r="B67" s="494" t="s">
        <v>82</v>
      </c>
      <c r="C67" s="495"/>
      <c r="D67" s="495"/>
      <c r="E67" s="495"/>
      <c r="F67" s="495"/>
      <c r="G67" s="495"/>
      <c r="H67" s="496"/>
      <c r="I67" s="15" t="s">
        <v>19</v>
      </c>
      <c r="J67" s="14">
        <v>43.803400000000003</v>
      </c>
      <c r="K67" s="6">
        <v>0</v>
      </c>
      <c r="L67" s="6">
        <v>0</v>
      </c>
      <c r="M67" s="34">
        <v>0</v>
      </c>
      <c r="N67" s="79" t="s">
        <v>844</v>
      </c>
    </row>
    <row r="68" spans="1:14" s="3" customFormat="1" ht="24" customHeight="1" x14ac:dyDescent="0.2">
      <c r="A68" s="14" t="s">
        <v>83</v>
      </c>
      <c r="B68" s="494" t="s">
        <v>84</v>
      </c>
      <c r="C68" s="495"/>
      <c r="D68" s="495"/>
      <c r="E68" s="495"/>
      <c r="F68" s="495"/>
      <c r="G68" s="495"/>
      <c r="H68" s="496"/>
      <c r="I68" s="15" t="s">
        <v>19</v>
      </c>
      <c r="J68" s="14">
        <v>0</v>
      </c>
      <c r="K68" s="6">
        <v>0</v>
      </c>
      <c r="L68" s="6">
        <v>0</v>
      </c>
      <c r="M68" s="34">
        <v>0</v>
      </c>
      <c r="N68" s="79" t="s">
        <v>844</v>
      </c>
    </row>
    <row r="69" spans="1:14" s="3" customFormat="1" ht="12" x14ac:dyDescent="0.2">
      <c r="A69" s="14" t="s">
        <v>85</v>
      </c>
      <c r="B69" s="485" t="s">
        <v>86</v>
      </c>
      <c r="C69" s="486"/>
      <c r="D69" s="486"/>
      <c r="E69" s="486"/>
      <c r="F69" s="486"/>
      <c r="G69" s="486"/>
      <c r="H69" s="487"/>
      <c r="I69" s="15" t="s">
        <v>19</v>
      </c>
      <c r="J69" s="14">
        <v>0</v>
      </c>
      <c r="K69" s="6">
        <v>0</v>
      </c>
      <c r="L69" s="6">
        <v>0</v>
      </c>
      <c r="M69" s="34">
        <v>0</v>
      </c>
      <c r="N69" s="79" t="s">
        <v>844</v>
      </c>
    </row>
    <row r="70" spans="1:14" s="3" customFormat="1" ht="12" x14ac:dyDescent="0.2">
      <c r="A70" s="14" t="s">
        <v>87</v>
      </c>
      <c r="B70" s="485" t="s">
        <v>88</v>
      </c>
      <c r="C70" s="486"/>
      <c r="D70" s="486"/>
      <c r="E70" s="486"/>
      <c r="F70" s="486"/>
      <c r="G70" s="486"/>
      <c r="H70" s="487"/>
      <c r="I70" s="15" t="s">
        <v>19</v>
      </c>
      <c r="J70" s="14">
        <v>0</v>
      </c>
      <c r="K70" s="6">
        <v>0</v>
      </c>
      <c r="L70" s="6">
        <v>0</v>
      </c>
      <c r="M70" s="34">
        <v>0</v>
      </c>
      <c r="N70" s="79" t="s">
        <v>844</v>
      </c>
    </row>
    <row r="71" spans="1:14" s="3" customFormat="1" ht="12" x14ac:dyDescent="0.2">
      <c r="A71" s="14" t="s">
        <v>89</v>
      </c>
      <c r="B71" s="485" t="s">
        <v>90</v>
      </c>
      <c r="C71" s="486"/>
      <c r="D71" s="486"/>
      <c r="E71" s="486"/>
      <c r="F71" s="486"/>
      <c r="G71" s="486"/>
      <c r="H71" s="487"/>
      <c r="I71" s="15" t="s">
        <v>19</v>
      </c>
      <c r="J71" s="14">
        <v>0</v>
      </c>
      <c r="K71" s="6">
        <v>0</v>
      </c>
      <c r="L71" s="6">
        <v>0</v>
      </c>
      <c r="M71" s="34">
        <v>0</v>
      </c>
      <c r="N71" s="79" t="s">
        <v>844</v>
      </c>
    </row>
    <row r="72" spans="1:14" s="3" customFormat="1" ht="12" x14ac:dyDescent="0.2">
      <c r="A72" s="14" t="s">
        <v>91</v>
      </c>
      <c r="B72" s="488" t="s">
        <v>92</v>
      </c>
      <c r="C72" s="489"/>
      <c r="D72" s="489"/>
      <c r="E72" s="489"/>
      <c r="F72" s="489"/>
      <c r="G72" s="489"/>
      <c r="H72" s="490"/>
      <c r="I72" s="15" t="s">
        <v>19</v>
      </c>
      <c r="J72" s="84">
        <f>58.42856+17.76228</f>
        <v>76.190839999999994</v>
      </c>
      <c r="K72" s="6">
        <v>0</v>
      </c>
      <c r="L72" s="6">
        <v>0</v>
      </c>
      <c r="M72" s="34">
        <v>0</v>
      </c>
      <c r="N72" s="79" t="s">
        <v>844</v>
      </c>
    </row>
    <row r="73" spans="1:14" s="3" customFormat="1" ht="12" x14ac:dyDescent="0.2">
      <c r="A73" s="14" t="s">
        <v>93</v>
      </c>
      <c r="B73" s="488" t="s">
        <v>94</v>
      </c>
      <c r="C73" s="489"/>
      <c r="D73" s="489"/>
      <c r="E73" s="489"/>
      <c r="F73" s="489"/>
      <c r="G73" s="489"/>
      <c r="H73" s="490"/>
      <c r="I73" s="15" t="s">
        <v>19</v>
      </c>
      <c r="J73" s="84">
        <v>10.992699999999999</v>
      </c>
      <c r="K73" s="6">
        <v>0</v>
      </c>
      <c r="L73" s="6">
        <v>0</v>
      </c>
      <c r="M73" s="34">
        <v>0</v>
      </c>
      <c r="N73" s="79" t="s">
        <v>844</v>
      </c>
    </row>
    <row r="74" spans="1:14" s="3" customFormat="1" ht="12" x14ac:dyDescent="0.2">
      <c r="A74" s="14" t="s">
        <v>95</v>
      </c>
      <c r="B74" s="488" t="s">
        <v>96</v>
      </c>
      <c r="C74" s="489"/>
      <c r="D74" s="489"/>
      <c r="E74" s="489"/>
      <c r="F74" s="489"/>
      <c r="G74" s="489"/>
      <c r="H74" s="490"/>
      <c r="I74" s="15" t="s">
        <v>19</v>
      </c>
      <c r="J74" s="84">
        <f>J75+J76</f>
        <v>0.442</v>
      </c>
      <c r="K74" s="6">
        <v>0</v>
      </c>
      <c r="L74" s="6">
        <v>0</v>
      </c>
      <c r="M74" s="34">
        <v>0</v>
      </c>
      <c r="N74" s="79" t="s">
        <v>844</v>
      </c>
    </row>
    <row r="75" spans="1:14" s="3" customFormat="1" ht="12" x14ac:dyDescent="0.2">
      <c r="A75" s="14" t="s">
        <v>97</v>
      </c>
      <c r="B75" s="485" t="s">
        <v>98</v>
      </c>
      <c r="C75" s="486"/>
      <c r="D75" s="486"/>
      <c r="E75" s="486"/>
      <c r="F75" s="486"/>
      <c r="G75" s="486"/>
      <c r="H75" s="487"/>
      <c r="I75" s="15" t="s">
        <v>19</v>
      </c>
      <c r="J75" s="84">
        <v>0.442</v>
      </c>
      <c r="K75" s="6">
        <v>0</v>
      </c>
      <c r="L75" s="6">
        <v>0</v>
      </c>
      <c r="M75" s="34">
        <v>0</v>
      </c>
      <c r="N75" s="79" t="s">
        <v>844</v>
      </c>
    </row>
    <row r="76" spans="1:14" s="3" customFormat="1" ht="12" x14ac:dyDescent="0.2">
      <c r="A76" s="14" t="s">
        <v>99</v>
      </c>
      <c r="B76" s="485" t="s">
        <v>100</v>
      </c>
      <c r="C76" s="486"/>
      <c r="D76" s="486"/>
      <c r="E76" s="486"/>
      <c r="F76" s="486"/>
      <c r="G76" s="486"/>
      <c r="H76" s="487"/>
      <c r="I76" s="15" t="s">
        <v>19</v>
      </c>
      <c r="J76" s="84"/>
      <c r="K76" s="6">
        <v>0</v>
      </c>
      <c r="L76" s="6">
        <v>0</v>
      </c>
      <c r="M76" s="34">
        <v>0</v>
      </c>
      <c r="N76" s="79" t="s">
        <v>844</v>
      </c>
    </row>
    <row r="77" spans="1:14" s="3" customFormat="1" ht="12" x14ac:dyDescent="0.2">
      <c r="A77" s="14" t="s">
        <v>101</v>
      </c>
      <c r="B77" s="488" t="s">
        <v>102</v>
      </c>
      <c r="C77" s="489"/>
      <c r="D77" s="489"/>
      <c r="E77" s="489"/>
      <c r="F77" s="489"/>
      <c r="G77" s="489"/>
      <c r="H77" s="490"/>
      <c r="I77" s="15" t="s">
        <v>19</v>
      </c>
      <c r="J77" s="84">
        <f>J78+J79+J80</f>
        <v>10.116819999999999</v>
      </c>
      <c r="K77" s="6">
        <v>0</v>
      </c>
      <c r="L77" s="6">
        <v>0</v>
      </c>
      <c r="M77" s="34">
        <v>0</v>
      </c>
      <c r="N77" s="79" t="s">
        <v>844</v>
      </c>
    </row>
    <row r="78" spans="1:14" s="3" customFormat="1" ht="12" x14ac:dyDescent="0.2">
      <c r="A78" s="14" t="s">
        <v>103</v>
      </c>
      <c r="B78" s="485" t="s">
        <v>104</v>
      </c>
      <c r="C78" s="486"/>
      <c r="D78" s="486"/>
      <c r="E78" s="486"/>
      <c r="F78" s="486"/>
      <c r="G78" s="486"/>
      <c r="H78" s="487"/>
      <c r="I78" s="15" t="s">
        <v>19</v>
      </c>
      <c r="J78" s="14"/>
      <c r="K78" s="6">
        <v>0</v>
      </c>
      <c r="L78" s="6">
        <v>0</v>
      </c>
      <c r="M78" s="34">
        <v>0</v>
      </c>
      <c r="N78" s="79" t="s">
        <v>844</v>
      </c>
    </row>
    <row r="79" spans="1:14" s="3" customFormat="1" ht="12" x14ac:dyDescent="0.2">
      <c r="A79" s="14" t="s">
        <v>105</v>
      </c>
      <c r="B79" s="485" t="s">
        <v>106</v>
      </c>
      <c r="C79" s="486"/>
      <c r="D79" s="486"/>
      <c r="E79" s="486"/>
      <c r="F79" s="486"/>
      <c r="G79" s="486"/>
      <c r="H79" s="487"/>
      <c r="I79" s="15" t="s">
        <v>19</v>
      </c>
      <c r="J79" s="84">
        <v>0.19056999999999999</v>
      </c>
      <c r="K79" s="6">
        <v>0</v>
      </c>
      <c r="L79" s="6">
        <v>0</v>
      </c>
      <c r="M79" s="34">
        <v>0</v>
      </c>
      <c r="N79" s="79" t="s">
        <v>844</v>
      </c>
    </row>
    <row r="80" spans="1:14" s="3" customFormat="1" ht="12.75" thickBot="1" x14ac:dyDescent="0.25">
      <c r="A80" s="18" t="s">
        <v>107</v>
      </c>
      <c r="B80" s="515" t="s">
        <v>108</v>
      </c>
      <c r="C80" s="516"/>
      <c r="D80" s="516"/>
      <c r="E80" s="516"/>
      <c r="F80" s="516"/>
      <c r="G80" s="516"/>
      <c r="H80" s="517"/>
      <c r="I80" s="19" t="s">
        <v>19</v>
      </c>
      <c r="J80" s="92">
        <f>26.201-12.06023-4.21452</f>
        <v>9.9262499999999996</v>
      </c>
      <c r="K80" s="20">
        <v>0</v>
      </c>
      <c r="L80" s="20">
        <v>0</v>
      </c>
      <c r="M80" s="35">
        <v>0</v>
      </c>
      <c r="N80" s="80" t="s">
        <v>844</v>
      </c>
    </row>
    <row r="81" spans="1:14" s="3" customFormat="1" ht="12" x14ac:dyDescent="0.2">
      <c r="A81" s="11" t="s">
        <v>109</v>
      </c>
      <c r="B81" s="530" t="s">
        <v>110</v>
      </c>
      <c r="C81" s="531"/>
      <c r="D81" s="531"/>
      <c r="E81" s="531"/>
      <c r="F81" s="531"/>
      <c r="G81" s="531"/>
      <c r="H81" s="532"/>
      <c r="I81" s="12" t="s">
        <v>19</v>
      </c>
      <c r="J81" s="11"/>
      <c r="K81" s="16">
        <v>0</v>
      </c>
      <c r="L81" s="16">
        <v>0</v>
      </c>
      <c r="M81" s="36">
        <v>0</v>
      </c>
      <c r="N81" s="81" t="s">
        <v>844</v>
      </c>
    </row>
    <row r="82" spans="1:14" s="3" customFormat="1" ht="12" x14ac:dyDescent="0.2">
      <c r="A82" s="14" t="s">
        <v>111</v>
      </c>
      <c r="B82" s="485" t="s">
        <v>112</v>
      </c>
      <c r="C82" s="486"/>
      <c r="D82" s="486"/>
      <c r="E82" s="486"/>
      <c r="F82" s="486"/>
      <c r="G82" s="486"/>
      <c r="H82" s="487"/>
      <c r="I82" s="15" t="s">
        <v>19</v>
      </c>
      <c r="J82" s="91"/>
      <c r="K82" s="6">
        <v>0</v>
      </c>
      <c r="L82" s="6">
        <v>0</v>
      </c>
      <c r="M82" s="34">
        <v>0</v>
      </c>
      <c r="N82" s="79" t="s">
        <v>844</v>
      </c>
    </row>
    <row r="83" spans="1:14" s="3" customFormat="1" ht="12" x14ac:dyDescent="0.2">
      <c r="A83" s="14" t="s">
        <v>113</v>
      </c>
      <c r="B83" s="485" t="s">
        <v>114</v>
      </c>
      <c r="C83" s="486"/>
      <c r="D83" s="486"/>
      <c r="E83" s="486"/>
      <c r="F83" s="486"/>
      <c r="G83" s="486"/>
      <c r="H83" s="487"/>
      <c r="I83" s="15" t="s">
        <v>19</v>
      </c>
      <c r="J83" s="14">
        <v>0</v>
      </c>
      <c r="K83" s="6">
        <v>0</v>
      </c>
      <c r="L83" s="6">
        <v>0</v>
      </c>
      <c r="M83" s="34">
        <v>0</v>
      </c>
      <c r="N83" s="79" t="s">
        <v>844</v>
      </c>
    </row>
    <row r="84" spans="1:14" s="3" customFormat="1" ht="12.75" thickBot="1" x14ac:dyDescent="0.25">
      <c r="A84" s="18" t="s">
        <v>115</v>
      </c>
      <c r="B84" s="515" t="s">
        <v>116</v>
      </c>
      <c r="C84" s="516"/>
      <c r="D84" s="516"/>
      <c r="E84" s="516"/>
      <c r="F84" s="516"/>
      <c r="G84" s="516"/>
      <c r="H84" s="517"/>
      <c r="I84" s="19" t="s">
        <v>19</v>
      </c>
      <c r="J84" s="92"/>
      <c r="K84" s="20">
        <v>0</v>
      </c>
      <c r="L84" s="20">
        <v>0</v>
      </c>
      <c r="M84" s="35">
        <v>0</v>
      </c>
      <c r="N84" s="80" t="s">
        <v>844</v>
      </c>
    </row>
    <row r="85" spans="1:14" s="3" customFormat="1" ht="12" x14ac:dyDescent="0.2">
      <c r="A85" s="11" t="s">
        <v>117</v>
      </c>
      <c r="B85" s="533" t="s">
        <v>118</v>
      </c>
      <c r="C85" s="534"/>
      <c r="D85" s="534"/>
      <c r="E85" s="534"/>
      <c r="F85" s="534"/>
      <c r="G85" s="534"/>
      <c r="H85" s="535"/>
      <c r="I85" s="12" t="s">
        <v>19</v>
      </c>
      <c r="J85" s="93">
        <v>0</v>
      </c>
      <c r="K85" s="16">
        <v>0</v>
      </c>
      <c r="L85" s="16">
        <v>0</v>
      </c>
      <c r="M85" s="36">
        <v>0</v>
      </c>
      <c r="N85" s="81" t="s">
        <v>844</v>
      </c>
    </row>
    <row r="86" spans="1:14" s="3" customFormat="1" ht="12" x14ac:dyDescent="0.2">
      <c r="A86" s="14" t="s">
        <v>119</v>
      </c>
      <c r="B86" s="488" t="s">
        <v>21</v>
      </c>
      <c r="C86" s="489"/>
      <c r="D86" s="489"/>
      <c r="E86" s="489"/>
      <c r="F86" s="489"/>
      <c r="G86" s="489"/>
      <c r="H86" s="490"/>
      <c r="I86" s="15" t="s">
        <v>19</v>
      </c>
      <c r="J86" s="14">
        <v>0</v>
      </c>
      <c r="K86" s="6">
        <v>0</v>
      </c>
      <c r="L86" s="6">
        <v>0</v>
      </c>
      <c r="M86" s="34">
        <v>0</v>
      </c>
      <c r="N86" s="79" t="s">
        <v>844</v>
      </c>
    </row>
    <row r="87" spans="1:14" s="3" customFormat="1" ht="24" customHeight="1" x14ac:dyDescent="0.2">
      <c r="A87" s="14" t="s">
        <v>120</v>
      </c>
      <c r="B87" s="494" t="s">
        <v>23</v>
      </c>
      <c r="C87" s="495"/>
      <c r="D87" s="495"/>
      <c r="E87" s="495"/>
      <c r="F87" s="495"/>
      <c r="G87" s="495"/>
      <c r="H87" s="496"/>
      <c r="I87" s="15" t="s">
        <v>19</v>
      </c>
      <c r="J87" s="14">
        <v>0</v>
      </c>
      <c r="K87" s="6">
        <v>0</v>
      </c>
      <c r="L87" s="6">
        <v>0</v>
      </c>
      <c r="M87" s="34">
        <v>0</v>
      </c>
      <c r="N87" s="79" t="s">
        <v>844</v>
      </c>
    </row>
    <row r="88" spans="1:14" s="3" customFormat="1" ht="24" customHeight="1" x14ac:dyDescent="0.2">
      <c r="A88" s="14" t="s">
        <v>121</v>
      </c>
      <c r="B88" s="494" t="s">
        <v>25</v>
      </c>
      <c r="C88" s="495"/>
      <c r="D88" s="495"/>
      <c r="E88" s="495"/>
      <c r="F88" s="495"/>
      <c r="G88" s="495"/>
      <c r="H88" s="496"/>
      <c r="I88" s="15" t="s">
        <v>19</v>
      </c>
      <c r="J88" s="14">
        <v>0</v>
      </c>
      <c r="K88" s="6">
        <v>0</v>
      </c>
      <c r="L88" s="6">
        <v>0</v>
      </c>
      <c r="M88" s="34">
        <v>0</v>
      </c>
      <c r="N88" s="79" t="s">
        <v>844</v>
      </c>
    </row>
    <row r="89" spans="1:14" s="3" customFormat="1" ht="24" customHeight="1" x14ac:dyDescent="0.2">
      <c r="A89" s="14" t="s">
        <v>122</v>
      </c>
      <c r="B89" s="494" t="s">
        <v>27</v>
      </c>
      <c r="C89" s="495"/>
      <c r="D89" s="495"/>
      <c r="E89" s="495"/>
      <c r="F89" s="495"/>
      <c r="G89" s="495"/>
      <c r="H89" s="496"/>
      <c r="I89" s="15" t="s">
        <v>19</v>
      </c>
      <c r="J89" s="14">
        <v>0</v>
      </c>
      <c r="K89" s="6">
        <v>0</v>
      </c>
      <c r="L89" s="6">
        <v>0</v>
      </c>
      <c r="M89" s="34">
        <v>0</v>
      </c>
      <c r="N89" s="79" t="s">
        <v>844</v>
      </c>
    </row>
    <row r="90" spans="1:14" s="3" customFormat="1" ht="12" x14ac:dyDescent="0.2">
      <c r="A90" s="14" t="s">
        <v>123</v>
      </c>
      <c r="B90" s="488" t="s">
        <v>29</v>
      </c>
      <c r="C90" s="489"/>
      <c r="D90" s="489"/>
      <c r="E90" s="489"/>
      <c r="F90" s="489"/>
      <c r="G90" s="489"/>
      <c r="H90" s="490"/>
      <c r="I90" s="15" t="s">
        <v>19</v>
      </c>
      <c r="J90" s="14">
        <v>0</v>
      </c>
      <c r="K90" s="6">
        <v>0</v>
      </c>
      <c r="L90" s="6">
        <v>0</v>
      </c>
      <c r="M90" s="34">
        <v>0</v>
      </c>
      <c r="N90" s="79" t="s">
        <v>844</v>
      </c>
    </row>
    <row r="91" spans="1:14" s="3" customFormat="1" ht="12" x14ac:dyDescent="0.2">
      <c r="A91" s="14" t="s">
        <v>124</v>
      </c>
      <c r="B91" s="488" t="s">
        <v>31</v>
      </c>
      <c r="C91" s="489"/>
      <c r="D91" s="489"/>
      <c r="E91" s="489"/>
      <c r="F91" s="489"/>
      <c r="G91" s="489"/>
      <c r="H91" s="490"/>
      <c r="I91" s="15" t="s">
        <v>19</v>
      </c>
      <c r="J91" s="84">
        <f>J33-J42</f>
        <v>28.413308000000001</v>
      </c>
      <c r="K91" s="6">
        <v>0</v>
      </c>
      <c r="L91" s="6">
        <v>0</v>
      </c>
      <c r="M91" s="34">
        <v>0</v>
      </c>
      <c r="N91" s="79" t="s">
        <v>844</v>
      </c>
    </row>
    <row r="92" spans="1:14" s="3" customFormat="1" ht="12" x14ac:dyDescent="0.2">
      <c r="A92" s="14" t="s">
        <v>125</v>
      </c>
      <c r="B92" s="488" t="s">
        <v>33</v>
      </c>
      <c r="C92" s="489"/>
      <c r="D92" s="489"/>
      <c r="E92" s="489"/>
      <c r="F92" s="489"/>
      <c r="G92" s="489"/>
      <c r="H92" s="490"/>
      <c r="I92" s="15" t="s">
        <v>19</v>
      </c>
      <c r="J92" s="14"/>
      <c r="K92" s="6">
        <v>0</v>
      </c>
      <c r="L92" s="6">
        <v>0</v>
      </c>
      <c r="M92" s="34">
        <v>0</v>
      </c>
      <c r="N92" s="79" t="s">
        <v>844</v>
      </c>
    </row>
    <row r="93" spans="1:14" s="3" customFormat="1" ht="12" x14ac:dyDescent="0.2">
      <c r="A93" s="14" t="s">
        <v>126</v>
      </c>
      <c r="B93" s="488" t="s">
        <v>35</v>
      </c>
      <c r="C93" s="489"/>
      <c r="D93" s="489"/>
      <c r="E93" s="489"/>
      <c r="F93" s="489"/>
      <c r="G93" s="489"/>
      <c r="H93" s="490"/>
      <c r="I93" s="15" t="s">
        <v>19</v>
      </c>
      <c r="J93" s="14">
        <v>0</v>
      </c>
      <c r="K93" s="6">
        <v>0</v>
      </c>
      <c r="L93" s="6">
        <v>0</v>
      </c>
      <c r="M93" s="34">
        <v>0</v>
      </c>
      <c r="N93" s="79" t="s">
        <v>844</v>
      </c>
    </row>
    <row r="94" spans="1:14" s="3" customFormat="1" ht="12" x14ac:dyDescent="0.2">
      <c r="A94" s="14" t="s">
        <v>127</v>
      </c>
      <c r="B94" s="488" t="s">
        <v>37</v>
      </c>
      <c r="C94" s="489"/>
      <c r="D94" s="489"/>
      <c r="E94" s="489"/>
      <c r="F94" s="489"/>
      <c r="G94" s="489"/>
      <c r="H94" s="490"/>
      <c r="I94" s="15" t="s">
        <v>19</v>
      </c>
      <c r="J94" s="14">
        <v>0</v>
      </c>
      <c r="K94" s="6">
        <v>0</v>
      </c>
      <c r="L94" s="6">
        <v>0</v>
      </c>
      <c r="M94" s="34">
        <v>0</v>
      </c>
      <c r="N94" s="79" t="s">
        <v>844</v>
      </c>
    </row>
    <row r="95" spans="1:14" s="3" customFormat="1" ht="12" x14ac:dyDescent="0.2">
      <c r="A95" s="14" t="s">
        <v>128</v>
      </c>
      <c r="B95" s="488" t="s">
        <v>39</v>
      </c>
      <c r="C95" s="489"/>
      <c r="D95" s="489"/>
      <c r="E95" s="489"/>
      <c r="F95" s="489"/>
      <c r="G95" s="489"/>
      <c r="H95" s="490"/>
      <c r="I95" s="15" t="s">
        <v>19</v>
      </c>
      <c r="J95" s="14">
        <v>0</v>
      </c>
      <c r="K95" s="6">
        <v>0</v>
      </c>
      <c r="L95" s="6">
        <v>0</v>
      </c>
      <c r="M95" s="34">
        <v>0</v>
      </c>
      <c r="N95" s="79" t="s">
        <v>844</v>
      </c>
    </row>
    <row r="96" spans="1:14" s="3" customFormat="1" ht="24" customHeight="1" x14ac:dyDescent="0.2">
      <c r="A96" s="14" t="s">
        <v>129</v>
      </c>
      <c r="B96" s="500" t="s">
        <v>41</v>
      </c>
      <c r="C96" s="501"/>
      <c r="D96" s="501"/>
      <c r="E96" s="501"/>
      <c r="F96" s="501"/>
      <c r="G96" s="501"/>
      <c r="H96" s="502"/>
      <c r="I96" s="15" t="s">
        <v>19</v>
      </c>
      <c r="J96" s="14">
        <v>0</v>
      </c>
      <c r="K96" s="6">
        <v>0</v>
      </c>
      <c r="L96" s="6">
        <v>0</v>
      </c>
      <c r="M96" s="34">
        <v>0</v>
      </c>
      <c r="N96" s="79" t="s">
        <v>844</v>
      </c>
    </row>
    <row r="97" spans="1:14" s="3" customFormat="1" ht="12" x14ac:dyDescent="0.2">
      <c r="A97" s="14" t="s">
        <v>130</v>
      </c>
      <c r="B97" s="485" t="s">
        <v>43</v>
      </c>
      <c r="C97" s="486"/>
      <c r="D97" s="486"/>
      <c r="E97" s="486"/>
      <c r="F97" s="486"/>
      <c r="G97" s="486"/>
      <c r="H97" s="487"/>
      <c r="I97" s="15" t="s">
        <v>19</v>
      </c>
      <c r="J97" s="14">
        <v>0</v>
      </c>
      <c r="K97" s="6">
        <v>0</v>
      </c>
      <c r="L97" s="6">
        <v>0</v>
      </c>
      <c r="M97" s="34">
        <v>0</v>
      </c>
      <c r="N97" s="79" t="s">
        <v>844</v>
      </c>
    </row>
    <row r="98" spans="1:14" s="3" customFormat="1" ht="12" x14ac:dyDescent="0.2">
      <c r="A98" s="14" t="s">
        <v>131</v>
      </c>
      <c r="B98" s="485" t="s">
        <v>45</v>
      </c>
      <c r="C98" s="486"/>
      <c r="D98" s="486"/>
      <c r="E98" s="486"/>
      <c r="F98" s="486"/>
      <c r="G98" s="486"/>
      <c r="H98" s="487"/>
      <c r="I98" s="15" t="s">
        <v>19</v>
      </c>
      <c r="J98" s="14">
        <v>0</v>
      </c>
      <c r="K98" s="6">
        <v>0</v>
      </c>
      <c r="L98" s="6">
        <v>0</v>
      </c>
      <c r="M98" s="34">
        <v>0</v>
      </c>
      <c r="N98" s="79" t="s">
        <v>844</v>
      </c>
    </row>
    <row r="99" spans="1:14" s="3" customFormat="1" ht="12" x14ac:dyDescent="0.2">
      <c r="A99" s="14" t="s">
        <v>132</v>
      </c>
      <c r="B99" s="488" t="s">
        <v>47</v>
      </c>
      <c r="C99" s="489"/>
      <c r="D99" s="489"/>
      <c r="E99" s="489"/>
      <c r="F99" s="489"/>
      <c r="G99" s="489"/>
      <c r="H99" s="490"/>
      <c r="I99" s="15" t="s">
        <v>19</v>
      </c>
      <c r="J99" s="14">
        <v>0</v>
      </c>
      <c r="K99" s="6">
        <v>0</v>
      </c>
      <c r="L99" s="6">
        <v>0</v>
      </c>
      <c r="M99" s="34">
        <v>0</v>
      </c>
      <c r="N99" s="79" t="s">
        <v>844</v>
      </c>
    </row>
    <row r="100" spans="1:14" s="3" customFormat="1" ht="12" x14ac:dyDescent="0.2">
      <c r="A100" s="14" t="s">
        <v>133</v>
      </c>
      <c r="B100" s="491" t="s">
        <v>134</v>
      </c>
      <c r="C100" s="492"/>
      <c r="D100" s="492"/>
      <c r="E100" s="492"/>
      <c r="F100" s="492"/>
      <c r="G100" s="492"/>
      <c r="H100" s="493"/>
      <c r="I100" s="15" t="s">
        <v>19</v>
      </c>
      <c r="J100" s="14">
        <f>J101-J107</f>
        <v>0</v>
      </c>
      <c r="K100" s="6">
        <v>0</v>
      </c>
      <c r="L100" s="6">
        <v>0</v>
      </c>
      <c r="M100" s="34">
        <v>0</v>
      </c>
      <c r="N100" s="79" t="s">
        <v>844</v>
      </c>
    </row>
    <row r="101" spans="1:14" s="3" customFormat="1" ht="12" x14ac:dyDescent="0.2">
      <c r="A101" s="14" t="s">
        <v>135</v>
      </c>
      <c r="B101" s="488" t="s">
        <v>136</v>
      </c>
      <c r="C101" s="489"/>
      <c r="D101" s="489"/>
      <c r="E101" s="489"/>
      <c r="F101" s="489"/>
      <c r="G101" s="489"/>
      <c r="H101" s="490"/>
      <c r="I101" s="15" t="s">
        <v>19</v>
      </c>
      <c r="J101" s="14">
        <v>0</v>
      </c>
      <c r="K101" s="6">
        <v>0</v>
      </c>
      <c r="L101" s="6">
        <v>0</v>
      </c>
      <c r="M101" s="34">
        <v>0</v>
      </c>
      <c r="N101" s="79" t="s">
        <v>844</v>
      </c>
    </row>
    <row r="102" spans="1:14" s="3" customFormat="1" ht="12" x14ac:dyDescent="0.2">
      <c r="A102" s="14" t="s">
        <v>137</v>
      </c>
      <c r="B102" s="485" t="s">
        <v>138</v>
      </c>
      <c r="C102" s="486"/>
      <c r="D102" s="486"/>
      <c r="E102" s="486"/>
      <c r="F102" s="486"/>
      <c r="G102" s="486"/>
      <c r="H102" s="487"/>
      <c r="I102" s="15" t="s">
        <v>19</v>
      </c>
      <c r="J102" s="14">
        <v>0</v>
      </c>
      <c r="K102" s="6">
        <v>0</v>
      </c>
      <c r="L102" s="6">
        <v>0</v>
      </c>
      <c r="M102" s="34">
        <v>0</v>
      </c>
      <c r="N102" s="79" t="s">
        <v>844</v>
      </c>
    </row>
    <row r="103" spans="1:14" s="3" customFormat="1" ht="12" x14ac:dyDescent="0.2">
      <c r="A103" s="14" t="s">
        <v>139</v>
      </c>
      <c r="B103" s="485" t="s">
        <v>140</v>
      </c>
      <c r="C103" s="486"/>
      <c r="D103" s="486"/>
      <c r="E103" s="486"/>
      <c r="F103" s="486"/>
      <c r="G103" s="486"/>
      <c r="H103" s="487"/>
      <c r="I103" s="15" t="s">
        <v>19</v>
      </c>
      <c r="J103" s="14">
        <v>0</v>
      </c>
      <c r="K103" s="6">
        <v>0</v>
      </c>
      <c r="L103" s="6">
        <v>0</v>
      </c>
      <c r="M103" s="34">
        <v>0</v>
      </c>
      <c r="N103" s="79" t="s">
        <v>844</v>
      </c>
    </row>
    <row r="104" spans="1:14" s="3" customFormat="1" ht="12" x14ac:dyDescent="0.2">
      <c r="A104" s="14" t="s">
        <v>141</v>
      </c>
      <c r="B104" s="485" t="s">
        <v>142</v>
      </c>
      <c r="C104" s="486"/>
      <c r="D104" s="486"/>
      <c r="E104" s="486"/>
      <c r="F104" s="486"/>
      <c r="G104" s="486"/>
      <c r="H104" s="487"/>
      <c r="I104" s="15" t="s">
        <v>19</v>
      </c>
      <c r="J104" s="14">
        <v>0</v>
      </c>
      <c r="K104" s="6">
        <v>0</v>
      </c>
      <c r="L104" s="6">
        <v>0</v>
      </c>
      <c r="M104" s="34">
        <v>0</v>
      </c>
      <c r="N104" s="79" t="s">
        <v>844</v>
      </c>
    </row>
    <row r="105" spans="1:14" s="3" customFormat="1" ht="12" x14ac:dyDescent="0.2">
      <c r="A105" s="14" t="s">
        <v>143</v>
      </c>
      <c r="B105" s="497" t="s">
        <v>144</v>
      </c>
      <c r="C105" s="498"/>
      <c r="D105" s="498"/>
      <c r="E105" s="498"/>
      <c r="F105" s="498"/>
      <c r="G105" s="498"/>
      <c r="H105" s="499"/>
      <c r="I105" s="15" t="s">
        <v>19</v>
      </c>
      <c r="J105" s="14">
        <v>0</v>
      </c>
      <c r="K105" s="6">
        <v>0</v>
      </c>
      <c r="L105" s="6">
        <v>0</v>
      </c>
      <c r="M105" s="34">
        <v>0</v>
      </c>
      <c r="N105" s="79" t="s">
        <v>844</v>
      </c>
    </row>
    <row r="106" spans="1:14" s="3" customFormat="1" ht="12" x14ac:dyDescent="0.2">
      <c r="A106" s="14" t="s">
        <v>145</v>
      </c>
      <c r="B106" s="485" t="s">
        <v>146</v>
      </c>
      <c r="C106" s="486"/>
      <c r="D106" s="486"/>
      <c r="E106" s="486"/>
      <c r="F106" s="486"/>
      <c r="G106" s="486"/>
      <c r="H106" s="487"/>
      <c r="I106" s="15" t="s">
        <v>19</v>
      </c>
      <c r="J106" s="14">
        <v>0</v>
      </c>
      <c r="K106" s="6">
        <v>0</v>
      </c>
      <c r="L106" s="6">
        <v>0</v>
      </c>
      <c r="M106" s="34">
        <v>0</v>
      </c>
      <c r="N106" s="79" t="s">
        <v>844</v>
      </c>
    </row>
    <row r="107" spans="1:14" s="3" customFormat="1" ht="12" x14ac:dyDescent="0.2">
      <c r="A107" s="14" t="s">
        <v>147</v>
      </c>
      <c r="B107" s="488" t="s">
        <v>102</v>
      </c>
      <c r="C107" s="489"/>
      <c r="D107" s="489"/>
      <c r="E107" s="489"/>
      <c r="F107" s="489"/>
      <c r="G107" s="489"/>
      <c r="H107" s="490"/>
      <c r="I107" s="15" t="s">
        <v>19</v>
      </c>
      <c r="J107" s="14">
        <f>J112</f>
        <v>0</v>
      </c>
      <c r="K107" s="6">
        <v>0</v>
      </c>
      <c r="L107" s="6">
        <v>0</v>
      </c>
      <c r="M107" s="34">
        <v>0</v>
      </c>
      <c r="N107" s="79" t="s">
        <v>844</v>
      </c>
    </row>
    <row r="108" spans="1:14" s="3" customFormat="1" ht="12" x14ac:dyDescent="0.2">
      <c r="A108" s="14" t="s">
        <v>148</v>
      </c>
      <c r="B108" s="485" t="s">
        <v>149</v>
      </c>
      <c r="C108" s="486"/>
      <c r="D108" s="486"/>
      <c r="E108" s="486"/>
      <c r="F108" s="486"/>
      <c r="G108" s="486"/>
      <c r="H108" s="487"/>
      <c r="I108" s="15" t="s">
        <v>19</v>
      </c>
      <c r="J108" s="14">
        <v>0</v>
      </c>
      <c r="K108" s="6">
        <v>0</v>
      </c>
      <c r="L108" s="6">
        <v>0</v>
      </c>
      <c r="M108" s="34">
        <v>0</v>
      </c>
      <c r="N108" s="79" t="s">
        <v>844</v>
      </c>
    </row>
    <row r="109" spans="1:14" s="3" customFormat="1" ht="12" x14ac:dyDescent="0.2">
      <c r="A109" s="14" t="s">
        <v>150</v>
      </c>
      <c r="B109" s="485" t="s">
        <v>151</v>
      </c>
      <c r="C109" s="486"/>
      <c r="D109" s="486"/>
      <c r="E109" s="486"/>
      <c r="F109" s="486"/>
      <c r="G109" s="486"/>
      <c r="H109" s="487"/>
      <c r="I109" s="15" t="s">
        <v>19</v>
      </c>
      <c r="J109" s="14">
        <v>0</v>
      </c>
      <c r="K109" s="6">
        <v>0</v>
      </c>
      <c r="L109" s="6">
        <v>0</v>
      </c>
      <c r="M109" s="34">
        <v>0</v>
      </c>
      <c r="N109" s="79" t="s">
        <v>844</v>
      </c>
    </row>
    <row r="110" spans="1:14" s="3" customFormat="1" ht="12" x14ac:dyDescent="0.2">
      <c r="A110" s="14" t="s">
        <v>152</v>
      </c>
      <c r="B110" s="485" t="s">
        <v>153</v>
      </c>
      <c r="C110" s="486"/>
      <c r="D110" s="486"/>
      <c r="E110" s="486"/>
      <c r="F110" s="486"/>
      <c r="G110" s="486"/>
      <c r="H110" s="487"/>
      <c r="I110" s="15" t="s">
        <v>19</v>
      </c>
      <c r="J110" s="14">
        <v>0</v>
      </c>
      <c r="K110" s="6">
        <v>0</v>
      </c>
      <c r="L110" s="6">
        <v>0</v>
      </c>
      <c r="M110" s="34">
        <v>0</v>
      </c>
      <c r="N110" s="79" t="s">
        <v>844</v>
      </c>
    </row>
    <row r="111" spans="1:14" s="3" customFormat="1" ht="12" x14ac:dyDescent="0.2">
      <c r="A111" s="14" t="s">
        <v>154</v>
      </c>
      <c r="B111" s="497" t="s">
        <v>144</v>
      </c>
      <c r="C111" s="498"/>
      <c r="D111" s="498"/>
      <c r="E111" s="498"/>
      <c r="F111" s="498"/>
      <c r="G111" s="498"/>
      <c r="H111" s="499"/>
      <c r="I111" s="15" t="s">
        <v>19</v>
      </c>
      <c r="J111" s="14">
        <v>0</v>
      </c>
      <c r="K111" s="6">
        <v>0</v>
      </c>
      <c r="L111" s="6">
        <v>0</v>
      </c>
      <c r="M111" s="34">
        <v>0</v>
      </c>
      <c r="N111" s="79" t="s">
        <v>844</v>
      </c>
    </row>
    <row r="112" spans="1:14" s="3" customFormat="1" ht="12" x14ac:dyDescent="0.2">
      <c r="A112" s="14" t="s">
        <v>155</v>
      </c>
      <c r="B112" s="485" t="s">
        <v>156</v>
      </c>
      <c r="C112" s="486"/>
      <c r="D112" s="486"/>
      <c r="E112" s="486"/>
      <c r="F112" s="486"/>
      <c r="G112" s="486"/>
      <c r="H112" s="487"/>
      <c r="I112" s="15" t="s">
        <v>19</v>
      </c>
      <c r="J112" s="14">
        <v>0</v>
      </c>
      <c r="K112" s="6">
        <v>0</v>
      </c>
      <c r="L112" s="6">
        <v>0</v>
      </c>
      <c r="M112" s="34">
        <v>0</v>
      </c>
      <c r="N112" s="79" t="s">
        <v>844</v>
      </c>
    </row>
    <row r="113" spans="1:14" s="3" customFormat="1" ht="12" x14ac:dyDescent="0.2">
      <c r="A113" s="14" t="s">
        <v>157</v>
      </c>
      <c r="B113" s="491" t="s">
        <v>158</v>
      </c>
      <c r="C113" s="492"/>
      <c r="D113" s="492"/>
      <c r="E113" s="492"/>
      <c r="F113" s="492"/>
      <c r="G113" s="492"/>
      <c r="H113" s="493"/>
      <c r="I113" s="15" t="s">
        <v>19</v>
      </c>
      <c r="J113" s="84">
        <f>J85+J100</f>
        <v>0</v>
      </c>
      <c r="K113" s="6">
        <v>0</v>
      </c>
      <c r="L113" s="6">
        <v>0</v>
      </c>
      <c r="M113" s="34">
        <v>0</v>
      </c>
      <c r="N113" s="79" t="s">
        <v>844</v>
      </c>
    </row>
    <row r="114" spans="1:14" s="3" customFormat="1" ht="24" customHeight="1" x14ac:dyDescent="0.2">
      <c r="A114" s="14" t="s">
        <v>159</v>
      </c>
      <c r="B114" s="500" t="s">
        <v>160</v>
      </c>
      <c r="C114" s="501"/>
      <c r="D114" s="501"/>
      <c r="E114" s="501"/>
      <c r="F114" s="501"/>
      <c r="G114" s="501"/>
      <c r="H114" s="502"/>
      <c r="I114" s="15" t="s">
        <v>19</v>
      </c>
      <c r="J114" s="14">
        <v>0</v>
      </c>
      <c r="K114" s="6">
        <v>0</v>
      </c>
      <c r="L114" s="6">
        <v>0</v>
      </c>
      <c r="M114" s="34">
        <v>0</v>
      </c>
      <c r="N114" s="79" t="s">
        <v>844</v>
      </c>
    </row>
    <row r="115" spans="1:14" s="3" customFormat="1" ht="24" customHeight="1" x14ac:dyDescent="0.2">
      <c r="A115" s="14" t="s">
        <v>161</v>
      </c>
      <c r="B115" s="494" t="s">
        <v>23</v>
      </c>
      <c r="C115" s="495"/>
      <c r="D115" s="495"/>
      <c r="E115" s="495"/>
      <c r="F115" s="495"/>
      <c r="G115" s="495"/>
      <c r="H115" s="496"/>
      <c r="I115" s="15" t="s">
        <v>19</v>
      </c>
      <c r="J115" s="14">
        <v>0</v>
      </c>
      <c r="K115" s="6">
        <v>0</v>
      </c>
      <c r="L115" s="6">
        <v>0</v>
      </c>
      <c r="M115" s="34">
        <v>0</v>
      </c>
      <c r="N115" s="79" t="s">
        <v>844</v>
      </c>
    </row>
    <row r="116" spans="1:14" s="3" customFormat="1" ht="24" customHeight="1" x14ac:dyDescent="0.2">
      <c r="A116" s="14" t="s">
        <v>162</v>
      </c>
      <c r="B116" s="494" t="s">
        <v>25</v>
      </c>
      <c r="C116" s="495"/>
      <c r="D116" s="495"/>
      <c r="E116" s="495"/>
      <c r="F116" s="495"/>
      <c r="G116" s="495"/>
      <c r="H116" s="496"/>
      <c r="I116" s="15" t="s">
        <v>19</v>
      </c>
      <c r="J116" s="14">
        <v>0</v>
      </c>
      <c r="K116" s="6">
        <v>0</v>
      </c>
      <c r="L116" s="6">
        <v>0</v>
      </c>
      <c r="M116" s="34">
        <v>0</v>
      </c>
      <c r="N116" s="79" t="s">
        <v>844</v>
      </c>
    </row>
    <row r="117" spans="1:14" s="3" customFormat="1" ht="24" customHeight="1" x14ac:dyDescent="0.2">
      <c r="A117" s="14" t="s">
        <v>163</v>
      </c>
      <c r="B117" s="494" t="s">
        <v>27</v>
      </c>
      <c r="C117" s="495"/>
      <c r="D117" s="495"/>
      <c r="E117" s="495"/>
      <c r="F117" s="495"/>
      <c r="G117" s="495"/>
      <c r="H117" s="496"/>
      <c r="I117" s="15" t="s">
        <v>19</v>
      </c>
      <c r="J117" s="14">
        <v>0</v>
      </c>
      <c r="K117" s="6">
        <v>0</v>
      </c>
      <c r="L117" s="6">
        <v>0</v>
      </c>
      <c r="M117" s="34">
        <v>0</v>
      </c>
      <c r="N117" s="79" t="s">
        <v>844</v>
      </c>
    </row>
    <row r="118" spans="1:14" s="3" customFormat="1" ht="12" x14ac:dyDescent="0.2">
      <c r="A118" s="14" t="s">
        <v>164</v>
      </c>
      <c r="B118" s="488" t="s">
        <v>29</v>
      </c>
      <c r="C118" s="489"/>
      <c r="D118" s="489"/>
      <c r="E118" s="489"/>
      <c r="F118" s="489"/>
      <c r="G118" s="489"/>
      <c r="H118" s="490"/>
      <c r="I118" s="15" t="s">
        <v>19</v>
      </c>
      <c r="J118" s="14">
        <v>0</v>
      </c>
      <c r="K118" s="6">
        <v>0</v>
      </c>
      <c r="L118" s="6">
        <v>0</v>
      </c>
      <c r="M118" s="34">
        <v>0</v>
      </c>
      <c r="N118" s="79" t="s">
        <v>844</v>
      </c>
    </row>
    <row r="119" spans="1:14" s="3" customFormat="1" ht="12" x14ac:dyDescent="0.2">
      <c r="A119" s="14" t="s">
        <v>165</v>
      </c>
      <c r="B119" s="488" t="s">
        <v>31</v>
      </c>
      <c r="C119" s="489"/>
      <c r="D119" s="489"/>
      <c r="E119" s="489"/>
      <c r="F119" s="489"/>
      <c r="G119" s="489"/>
      <c r="H119" s="490"/>
      <c r="I119" s="15" t="s">
        <v>19</v>
      </c>
      <c r="J119" s="14">
        <v>0</v>
      </c>
      <c r="K119" s="6">
        <v>0</v>
      </c>
      <c r="L119" s="6">
        <v>0</v>
      </c>
      <c r="M119" s="34">
        <v>0</v>
      </c>
      <c r="N119" s="79" t="s">
        <v>844</v>
      </c>
    </row>
    <row r="120" spans="1:14" s="3" customFormat="1" ht="12" x14ac:dyDescent="0.2">
      <c r="A120" s="14" t="s">
        <v>166</v>
      </c>
      <c r="B120" s="488" t="s">
        <v>33</v>
      </c>
      <c r="C120" s="489"/>
      <c r="D120" s="489"/>
      <c r="E120" s="489"/>
      <c r="F120" s="489"/>
      <c r="G120" s="489"/>
      <c r="H120" s="490"/>
      <c r="I120" s="15" t="s">
        <v>19</v>
      </c>
      <c r="J120" s="14">
        <v>0</v>
      </c>
      <c r="K120" s="6">
        <v>0</v>
      </c>
      <c r="L120" s="6">
        <v>0</v>
      </c>
      <c r="M120" s="34">
        <v>0</v>
      </c>
      <c r="N120" s="79" t="s">
        <v>844</v>
      </c>
    </row>
    <row r="121" spans="1:14" s="3" customFormat="1" ht="12" x14ac:dyDescent="0.2">
      <c r="A121" s="14" t="s">
        <v>167</v>
      </c>
      <c r="B121" s="488" t="s">
        <v>35</v>
      </c>
      <c r="C121" s="489"/>
      <c r="D121" s="489"/>
      <c r="E121" s="489"/>
      <c r="F121" s="489"/>
      <c r="G121" s="489"/>
      <c r="H121" s="490"/>
      <c r="I121" s="15" t="s">
        <v>19</v>
      </c>
      <c r="J121" s="14">
        <v>0</v>
      </c>
      <c r="K121" s="6">
        <v>0</v>
      </c>
      <c r="L121" s="6">
        <v>0</v>
      </c>
      <c r="M121" s="34">
        <v>0</v>
      </c>
      <c r="N121" s="79" t="s">
        <v>844</v>
      </c>
    </row>
    <row r="122" spans="1:14" s="3" customFormat="1" ht="12" x14ac:dyDescent="0.2">
      <c r="A122" s="14" t="s">
        <v>168</v>
      </c>
      <c r="B122" s="488" t="s">
        <v>37</v>
      </c>
      <c r="C122" s="489"/>
      <c r="D122" s="489"/>
      <c r="E122" s="489"/>
      <c r="F122" s="489"/>
      <c r="G122" s="489"/>
      <c r="H122" s="490"/>
      <c r="I122" s="15" t="s">
        <v>19</v>
      </c>
      <c r="J122" s="14">
        <v>0</v>
      </c>
      <c r="K122" s="6">
        <v>0</v>
      </c>
      <c r="L122" s="6">
        <v>0</v>
      </c>
      <c r="M122" s="34">
        <v>0</v>
      </c>
      <c r="N122" s="79" t="s">
        <v>844</v>
      </c>
    </row>
    <row r="123" spans="1:14" s="3" customFormat="1" ht="12" x14ac:dyDescent="0.2">
      <c r="A123" s="14" t="s">
        <v>169</v>
      </c>
      <c r="B123" s="488" t="s">
        <v>39</v>
      </c>
      <c r="C123" s="489"/>
      <c r="D123" s="489"/>
      <c r="E123" s="489"/>
      <c r="F123" s="489"/>
      <c r="G123" s="489"/>
      <c r="H123" s="490"/>
      <c r="I123" s="15" t="s">
        <v>19</v>
      </c>
      <c r="J123" s="14">
        <v>0</v>
      </c>
      <c r="K123" s="6">
        <v>0</v>
      </c>
      <c r="L123" s="6">
        <v>0</v>
      </c>
      <c r="M123" s="34">
        <v>0</v>
      </c>
      <c r="N123" s="79" t="s">
        <v>844</v>
      </c>
    </row>
    <row r="124" spans="1:14" s="3" customFormat="1" ht="24" customHeight="1" x14ac:dyDescent="0.2">
      <c r="A124" s="14" t="s">
        <v>170</v>
      </c>
      <c r="B124" s="500" t="s">
        <v>41</v>
      </c>
      <c r="C124" s="501"/>
      <c r="D124" s="501"/>
      <c r="E124" s="501"/>
      <c r="F124" s="501"/>
      <c r="G124" s="501"/>
      <c r="H124" s="502"/>
      <c r="I124" s="15" t="s">
        <v>19</v>
      </c>
      <c r="J124" s="14">
        <v>0</v>
      </c>
      <c r="K124" s="6">
        <v>0</v>
      </c>
      <c r="L124" s="6">
        <v>0</v>
      </c>
      <c r="M124" s="34">
        <v>0</v>
      </c>
      <c r="N124" s="79" t="s">
        <v>844</v>
      </c>
    </row>
    <row r="125" spans="1:14" s="3" customFormat="1" ht="12" x14ac:dyDescent="0.2">
      <c r="A125" s="14" t="s">
        <v>171</v>
      </c>
      <c r="B125" s="485" t="s">
        <v>43</v>
      </c>
      <c r="C125" s="486"/>
      <c r="D125" s="486"/>
      <c r="E125" s="486"/>
      <c r="F125" s="486"/>
      <c r="G125" s="486"/>
      <c r="H125" s="487"/>
      <c r="I125" s="15" t="s">
        <v>19</v>
      </c>
      <c r="J125" s="14">
        <v>0</v>
      </c>
      <c r="K125" s="6">
        <v>0</v>
      </c>
      <c r="L125" s="6">
        <v>0</v>
      </c>
      <c r="M125" s="34">
        <v>0</v>
      </c>
      <c r="N125" s="79" t="s">
        <v>844</v>
      </c>
    </row>
    <row r="126" spans="1:14" s="3" customFormat="1" ht="12" x14ac:dyDescent="0.2">
      <c r="A126" s="14" t="s">
        <v>172</v>
      </c>
      <c r="B126" s="485" t="s">
        <v>45</v>
      </c>
      <c r="C126" s="486"/>
      <c r="D126" s="486"/>
      <c r="E126" s="486"/>
      <c r="F126" s="486"/>
      <c r="G126" s="486"/>
      <c r="H126" s="487"/>
      <c r="I126" s="15" t="s">
        <v>19</v>
      </c>
      <c r="J126" s="14">
        <v>0</v>
      </c>
      <c r="K126" s="6">
        <v>0</v>
      </c>
      <c r="L126" s="6">
        <v>0</v>
      </c>
      <c r="M126" s="34">
        <v>0</v>
      </c>
      <c r="N126" s="79" t="s">
        <v>844</v>
      </c>
    </row>
    <row r="127" spans="1:14" s="3" customFormat="1" ht="12" x14ac:dyDescent="0.2">
      <c r="A127" s="14" t="s">
        <v>173</v>
      </c>
      <c r="B127" s="488" t="s">
        <v>47</v>
      </c>
      <c r="C127" s="489"/>
      <c r="D127" s="489"/>
      <c r="E127" s="489"/>
      <c r="F127" s="489"/>
      <c r="G127" s="489"/>
      <c r="H127" s="490"/>
      <c r="I127" s="15" t="s">
        <v>19</v>
      </c>
      <c r="J127" s="14">
        <v>0</v>
      </c>
      <c r="K127" s="6">
        <v>0</v>
      </c>
      <c r="L127" s="6">
        <v>0</v>
      </c>
      <c r="M127" s="34">
        <v>0</v>
      </c>
      <c r="N127" s="79" t="s">
        <v>844</v>
      </c>
    </row>
    <row r="128" spans="1:14" s="3" customFormat="1" ht="12" x14ac:dyDescent="0.2">
      <c r="A128" s="14" t="s">
        <v>174</v>
      </c>
      <c r="B128" s="491" t="s">
        <v>175</v>
      </c>
      <c r="C128" s="492"/>
      <c r="D128" s="492"/>
      <c r="E128" s="492"/>
      <c r="F128" s="492"/>
      <c r="G128" s="492"/>
      <c r="H128" s="493"/>
      <c r="I128" s="15" t="s">
        <v>19</v>
      </c>
      <c r="J128" s="84">
        <f>J113/0.8*0.2</f>
        <v>0</v>
      </c>
      <c r="K128" s="6">
        <v>0</v>
      </c>
      <c r="L128" s="6">
        <v>0</v>
      </c>
      <c r="M128" s="34">
        <v>0</v>
      </c>
      <c r="N128" s="79" t="s">
        <v>844</v>
      </c>
    </row>
    <row r="129" spans="1:14" s="3" customFormat="1" ht="12" x14ac:dyDescent="0.2">
      <c r="A129" s="14" t="s">
        <v>176</v>
      </c>
      <c r="B129" s="488" t="s">
        <v>21</v>
      </c>
      <c r="C129" s="489"/>
      <c r="D129" s="489"/>
      <c r="E129" s="489"/>
      <c r="F129" s="489"/>
      <c r="G129" s="489"/>
      <c r="H129" s="490"/>
      <c r="I129" s="15" t="s">
        <v>19</v>
      </c>
      <c r="J129" s="14">
        <v>0</v>
      </c>
      <c r="K129" s="6">
        <v>0</v>
      </c>
      <c r="L129" s="6">
        <v>0</v>
      </c>
      <c r="M129" s="34">
        <v>0</v>
      </c>
      <c r="N129" s="79" t="s">
        <v>844</v>
      </c>
    </row>
    <row r="130" spans="1:14" s="3" customFormat="1" ht="24" customHeight="1" x14ac:dyDescent="0.2">
      <c r="A130" s="14" t="s">
        <v>177</v>
      </c>
      <c r="B130" s="494" t="s">
        <v>23</v>
      </c>
      <c r="C130" s="495"/>
      <c r="D130" s="495"/>
      <c r="E130" s="495"/>
      <c r="F130" s="495"/>
      <c r="G130" s="495"/>
      <c r="H130" s="496"/>
      <c r="I130" s="15" t="s">
        <v>19</v>
      </c>
      <c r="J130" s="14">
        <v>0</v>
      </c>
      <c r="K130" s="6">
        <v>0</v>
      </c>
      <c r="L130" s="6">
        <v>0</v>
      </c>
      <c r="M130" s="34">
        <v>0</v>
      </c>
      <c r="N130" s="79" t="s">
        <v>844</v>
      </c>
    </row>
    <row r="131" spans="1:14" s="3" customFormat="1" ht="24" customHeight="1" x14ac:dyDescent="0.2">
      <c r="A131" s="14" t="s">
        <v>178</v>
      </c>
      <c r="B131" s="494" t="s">
        <v>25</v>
      </c>
      <c r="C131" s="495"/>
      <c r="D131" s="495"/>
      <c r="E131" s="495"/>
      <c r="F131" s="495"/>
      <c r="G131" s="495"/>
      <c r="H131" s="496"/>
      <c r="I131" s="15" t="s">
        <v>19</v>
      </c>
      <c r="J131" s="14">
        <v>0</v>
      </c>
      <c r="K131" s="6">
        <v>0</v>
      </c>
      <c r="L131" s="6">
        <v>0</v>
      </c>
      <c r="M131" s="34">
        <v>0</v>
      </c>
      <c r="N131" s="79" t="s">
        <v>844</v>
      </c>
    </row>
    <row r="132" spans="1:14" s="3" customFormat="1" ht="24" customHeight="1" x14ac:dyDescent="0.2">
      <c r="A132" s="14" t="s">
        <v>179</v>
      </c>
      <c r="B132" s="494" t="s">
        <v>27</v>
      </c>
      <c r="C132" s="495"/>
      <c r="D132" s="495"/>
      <c r="E132" s="495"/>
      <c r="F132" s="495"/>
      <c r="G132" s="495"/>
      <c r="H132" s="496"/>
      <c r="I132" s="15" t="s">
        <v>19</v>
      </c>
      <c r="J132" s="14">
        <v>0</v>
      </c>
      <c r="K132" s="6">
        <v>0</v>
      </c>
      <c r="L132" s="6">
        <v>0</v>
      </c>
      <c r="M132" s="34">
        <v>0</v>
      </c>
      <c r="N132" s="79" t="s">
        <v>844</v>
      </c>
    </row>
    <row r="133" spans="1:14" s="3" customFormat="1" ht="12" x14ac:dyDescent="0.2">
      <c r="A133" s="14" t="s">
        <v>180</v>
      </c>
      <c r="B133" s="488" t="s">
        <v>181</v>
      </c>
      <c r="C133" s="489"/>
      <c r="D133" s="489"/>
      <c r="E133" s="489"/>
      <c r="F133" s="489"/>
      <c r="G133" s="489"/>
      <c r="H133" s="490"/>
      <c r="I133" s="15" t="s">
        <v>19</v>
      </c>
      <c r="J133" s="14">
        <v>0</v>
      </c>
      <c r="K133" s="6">
        <v>0</v>
      </c>
      <c r="L133" s="6">
        <v>0</v>
      </c>
      <c r="M133" s="34">
        <v>0</v>
      </c>
      <c r="N133" s="79" t="s">
        <v>844</v>
      </c>
    </row>
    <row r="134" spans="1:14" s="3" customFormat="1" ht="12" x14ac:dyDescent="0.2">
      <c r="A134" s="14" t="s">
        <v>182</v>
      </c>
      <c r="B134" s="488" t="s">
        <v>183</v>
      </c>
      <c r="C134" s="489"/>
      <c r="D134" s="489"/>
      <c r="E134" s="489"/>
      <c r="F134" s="489"/>
      <c r="G134" s="489"/>
      <c r="H134" s="490"/>
      <c r="I134" s="15" t="s">
        <v>19</v>
      </c>
      <c r="J134" s="14">
        <v>4.2145200000000003</v>
      </c>
      <c r="K134" s="6">
        <v>0</v>
      </c>
      <c r="L134" s="6">
        <v>0</v>
      </c>
      <c r="M134" s="34">
        <v>0</v>
      </c>
      <c r="N134" s="79" t="s">
        <v>844</v>
      </c>
    </row>
    <row r="135" spans="1:14" s="3" customFormat="1" ht="12" x14ac:dyDescent="0.2">
      <c r="A135" s="14" t="s">
        <v>184</v>
      </c>
      <c r="B135" s="488" t="s">
        <v>185</v>
      </c>
      <c r="C135" s="489"/>
      <c r="D135" s="489"/>
      <c r="E135" s="489"/>
      <c r="F135" s="489"/>
      <c r="G135" s="489"/>
      <c r="H135" s="490"/>
      <c r="I135" s="15" t="s">
        <v>19</v>
      </c>
      <c r="J135" s="14"/>
      <c r="K135" s="6">
        <v>0</v>
      </c>
      <c r="L135" s="6">
        <v>0</v>
      </c>
      <c r="M135" s="34">
        <v>0</v>
      </c>
      <c r="N135" s="79" t="s">
        <v>844</v>
      </c>
    </row>
    <row r="136" spans="1:14" s="3" customFormat="1" ht="12" x14ac:dyDescent="0.2">
      <c r="A136" s="14" t="s">
        <v>186</v>
      </c>
      <c r="B136" s="488" t="s">
        <v>187</v>
      </c>
      <c r="C136" s="489"/>
      <c r="D136" s="489"/>
      <c r="E136" s="489"/>
      <c r="F136" s="489"/>
      <c r="G136" s="489"/>
      <c r="H136" s="490"/>
      <c r="I136" s="15" t="s">
        <v>19</v>
      </c>
      <c r="J136" s="14">
        <v>0</v>
      </c>
      <c r="K136" s="6">
        <v>0</v>
      </c>
      <c r="L136" s="6">
        <v>0</v>
      </c>
      <c r="M136" s="34">
        <v>0</v>
      </c>
      <c r="N136" s="79" t="s">
        <v>844</v>
      </c>
    </row>
    <row r="137" spans="1:14" s="3" customFormat="1" ht="12" x14ac:dyDescent="0.2">
      <c r="A137" s="14" t="s">
        <v>188</v>
      </c>
      <c r="B137" s="488" t="s">
        <v>189</v>
      </c>
      <c r="C137" s="489"/>
      <c r="D137" s="489"/>
      <c r="E137" s="489"/>
      <c r="F137" s="489"/>
      <c r="G137" s="489"/>
      <c r="H137" s="490"/>
      <c r="I137" s="15" t="s">
        <v>19</v>
      </c>
      <c r="J137" s="14">
        <v>0</v>
      </c>
      <c r="K137" s="6">
        <v>0</v>
      </c>
      <c r="L137" s="6">
        <v>0</v>
      </c>
      <c r="M137" s="34">
        <v>0</v>
      </c>
      <c r="N137" s="79" t="s">
        <v>844</v>
      </c>
    </row>
    <row r="138" spans="1:14" s="3" customFormat="1" ht="12" x14ac:dyDescent="0.2">
      <c r="A138" s="14" t="s">
        <v>190</v>
      </c>
      <c r="B138" s="488" t="s">
        <v>191</v>
      </c>
      <c r="C138" s="489"/>
      <c r="D138" s="489"/>
      <c r="E138" s="489"/>
      <c r="F138" s="489"/>
      <c r="G138" s="489"/>
      <c r="H138" s="490"/>
      <c r="I138" s="15" t="s">
        <v>19</v>
      </c>
      <c r="J138" s="14">
        <v>0</v>
      </c>
      <c r="K138" s="6">
        <v>0</v>
      </c>
      <c r="L138" s="6">
        <v>0</v>
      </c>
      <c r="M138" s="34">
        <v>0</v>
      </c>
      <c r="N138" s="79" t="s">
        <v>844</v>
      </c>
    </row>
    <row r="139" spans="1:14" s="3" customFormat="1" ht="24" customHeight="1" x14ac:dyDescent="0.2">
      <c r="A139" s="14" t="s">
        <v>192</v>
      </c>
      <c r="B139" s="500" t="s">
        <v>41</v>
      </c>
      <c r="C139" s="501"/>
      <c r="D139" s="501"/>
      <c r="E139" s="501"/>
      <c r="F139" s="501"/>
      <c r="G139" s="501"/>
      <c r="H139" s="502"/>
      <c r="I139" s="15" t="s">
        <v>19</v>
      </c>
      <c r="J139" s="14">
        <v>0</v>
      </c>
      <c r="K139" s="6">
        <v>0</v>
      </c>
      <c r="L139" s="6">
        <v>0</v>
      </c>
      <c r="M139" s="34">
        <v>0</v>
      </c>
      <c r="N139" s="79" t="s">
        <v>844</v>
      </c>
    </row>
    <row r="140" spans="1:14" s="3" customFormat="1" ht="12" x14ac:dyDescent="0.2">
      <c r="A140" s="14" t="s">
        <v>193</v>
      </c>
      <c r="B140" s="485" t="s">
        <v>43</v>
      </c>
      <c r="C140" s="486"/>
      <c r="D140" s="486"/>
      <c r="E140" s="486"/>
      <c r="F140" s="486"/>
      <c r="G140" s="486"/>
      <c r="H140" s="487"/>
      <c r="I140" s="15" t="s">
        <v>19</v>
      </c>
      <c r="J140" s="14">
        <v>0</v>
      </c>
      <c r="K140" s="6">
        <v>0</v>
      </c>
      <c r="L140" s="6">
        <v>0</v>
      </c>
      <c r="M140" s="34">
        <v>0</v>
      </c>
      <c r="N140" s="79" t="s">
        <v>844</v>
      </c>
    </row>
    <row r="141" spans="1:14" s="3" customFormat="1" ht="12" x14ac:dyDescent="0.2">
      <c r="A141" s="14" t="s">
        <v>194</v>
      </c>
      <c r="B141" s="485" t="s">
        <v>45</v>
      </c>
      <c r="C141" s="486"/>
      <c r="D141" s="486"/>
      <c r="E141" s="486"/>
      <c r="F141" s="486"/>
      <c r="G141" s="486"/>
      <c r="H141" s="487"/>
      <c r="I141" s="15" t="s">
        <v>19</v>
      </c>
      <c r="J141" s="14">
        <v>0</v>
      </c>
      <c r="K141" s="6">
        <v>0</v>
      </c>
      <c r="L141" s="6">
        <v>0</v>
      </c>
      <c r="M141" s="34">
        <v>0</v>
      </c>
      <c r="N141" s="79" t="s">
        <v>844</v>
      </c>
    </row>
    <row r="142" spans="1:14" s="3" customFormat="1" ht="12" x14ac:dyDescent="0.2">
      <c r="A142" s="14" t="s">
        <v>195</v>
      </c>
      <c r="B142" s="488" t="s">
        <v>196</v>
      </c>
      <c r="C142" s="489"/>
      <c r="D142" s="489"/>
      <c r="E142" s="489"/>
      <c r="F142" s="489"/>
      <c r="G142" s="489"/>
      <c r="H142" s="490"/>
      <c r="I142" s="15" t="s">
        <v>19</v>
      </c>
      <c r="J142" s="14">
        <v>0</v>
      </c>
      <c r="K142" s="6">
        <v>0</v>
      </c>
      <c r="L142" s="6">
        <v>0</v>
      </c>
      <c r="M142" s="34">
        <v>0</v>
      </c>
      <c r="N142" s="79" t="s">
        <v>844</v>
      </c>
    </row>
    <row r="143" spans="1:14" s="3" customFormat="1" ht="12" x14ac:dyDescent="0.2">
      <c r="A143" s="14" t="s">
        <v>197</v>
      </c>
      <c r="B143" s="491" t="s">
        <v>198</v>
      </c>
      <c r="C143" s="492"/>
      <c r="D143" s="492"/>
      <c r="E143" s="492"/>
      <c r="F143" s="492"/>
      <c r="G143" s="492"/>
      <c r="H143" s="493"/>
      <c r="I143" s="15" t="s">
        <v>19</v>
      </c>
      <c r="J143" s="84">
        <f>J113-J128</f>
        <v>0</v>
      </c>
      <c r="K143" s="6">
        <v>0</v>
      </c>
      <c r="L143" s="6">
        <v>0</v>
      </c>
      <c r="M143" s="34">
        <v>0</v>
      </c>
      <c r="N143" s="79" t="s">
        <v>844</v>
      </c>
    </row>
    <row r="144" spans="1:14" s="3" customFormat="1" ht="12" x14ac:dyDescent="0.2">
      <c r="A144" s="14" t="s">
        <v>199</v>
      </c>
      <c r="B144" s="488" t="s">
        <v>21</v>
      </c>
      <c r="C144" s="489"/>
      <c r="D144" s="489"/>
      <c r="E144" s="489"/>
      <c r="F144" s="489"/>
      <c r="G144" s="489"/>
      <c r="H144" s="490"/>
      <c r="I144" s="15" t="s">
        <v>19</v>
      </c>
      <c r="J144" s="14">
        <v>0</v>
      </c>
      <c r="K144" s="6">
        <v>0</v>
      </c>
      <c r="L144" s="6">
        <v>0</v>
      </c>
      <c r="M144" s="34">
        <v>0</v>
      </c>
      <c r="N144" s="79" t="s">
        <v>844</v>
      </c>
    </row>
    <row r="145" spans="1:14" s="3" customFormat="1" ht="24" customHeight="1" x14ac:dyDescent="0.2">
      <c r="A145" s="14" t="s">
        <v>200</v>
      </c>
      <c r="B145" s="494" t="s">
        <v>23</v>
      </c>
      <c r="C145" s="495"/>
      <c r="D145" s="495"/>
      <c r="E145" s="495"/>
      <c r="F145" s="495"/>
      <c r="G145" s="495"/>
      <c r="H145" s="496"/>
      <c r="I145" s="15" t="s">
        <v>19</v>
      </c>
      <c r="J145" s="14">
        <v>0</v>
      </c>
      <c r="K145" s="6">
        <v>0</v>
      </c>
      <c r="L145" s="6">
        <v>0</v>
      </c>
      <c r="M145" s="34">
        <v>0</v>
      </c>
      <c r="N145" s="79" t="s">
        <v>844</v>
      </c>
    </row>
    <row r="146" spans="1:14" s="3" customFormat="1" ht="24" customHeight="1" x14ac:dyDescent="0.2">
      <c r="A146" s="14" t="s">
        <v>201</v>
      </c>
      <c r="B146" s="494" t="s">
        <v>25</v>
      </c>
      <c r="C146" s="495"/>
      <c r="D146" s="495"/>
      <c r="E146" s="495"/>
      <c r="F146" s="495"/>
      <c r="G146" s="495"/>
      <c r="H146" s="496"/>
      <c r="I146" s="15" t="s">
        <v>19</v>
      </c>
      <c r="J146" s="14">
        <v>0</v>
      </c>
      <c r="K146" s="6">
        <v>0</v>
      </c>
      <c r="L146" s="6">
        <v>0</v>
      </c>
      <c r="M146" s="34">
        <v>0</v>
      </c>
      <c r="N146" s="79" t="s">
        <v>844</v>
      </c>
    </row>
    <row r="147" spans="1:14" s="3" customFormat="1" ht="24" customHeight="1" x14ac:dyDescent="0.2">
      <c r="A147" s="14" t="s">
        <v>202</v>
      </c>
      <c r="B147" s="494" t="s">
        <v>27</v>
      </c>
      <c r="C147" s="495"/>
      <c r="D147" s="495"/>
      <c r="E147" s="495"/>
      <c r="F147" s="495"/>
      <c r="G147" s="495"/>
      <c r="H147" s="496"/>
      <c r="I147" s="15" t="s">
        <v>19</v>
      </c>
      <c r="J147" s="14">
        <v>0</v>
      </c>
      <c r="K147" s="6">
        <v>0</v>
      </c>
      <c r="L147" s="6">
        <v>0</v>
      </c>
      <c r="M147" s="34">
        <v>0</v>
      </c>
      <c r="N147" s="79" t="s">
        <v>844</v>
      </c>
    </row>
    <row r="148" spans="1:14" s="3" customFormat="1" ht="12" x14ac:dyDescent="0.2">
      <c r="A148" s="14" t="s">
        <v>203</v>
      </c>
      <c r="B148" s="488" t="s">
        <v>29</v>
      </c>
      <c r="C148" s="489"/>
      <c r="D148" s="489"/>
      <c r="E148" s="489"/>
      <c r="F148" s="489"/>
      <c r="G148" s="489"/>
      <c r="H148" s="490"/>
      <c r="I148" s="15" t="s">
        <v>19</v>
      </c>
      <c r="J148" s="14">
        <v>0</v>
      </c>
      <c r="K148" s="6">
        <v>0</v>
      </c>
      <c r="L148" s="6">
        <v>0</v>
      </c>
      <c r="M148" s="34">
        <v>0</v>
      </c>
      <c r="N148" s="79" t="s">
        <v>844</v>
      </c>
    </row>
    <row r="149" spans="1:14" s="3" customFormat="1" ht="12" x14ac:dyDescent="0.2">
      <c r="A149" s="14" t="s">
        <v>204</v>
      </c>
      <c r="B149" s="488" t="s">
        <v>31</v>
      </c>
      <c r="C149" s="489"/>
      <c r="D149" s="489"/>
      <c r="E149" s="489"/>
      <c r="F149" s="489"/>
      <c r="G149" s="489"/>
      <c r="H149" s="490"/>
      <c r="I149" s="15" t="s">
        <v>19</v>
      </c>
      <c r="J149" s="14">
        <v>0</v>
      </c>
      <c r="K149" s="6">
        <v>0</v>
      </c>
      <c r="L149" s="6">
        <v>0</v>
      </c>
      <c r="M149" s="34">
        <v>0</v>
      </c>
      <c r="N149" s="79" t="s">
        <v>844</v>
      </c>
    </row>
    <row r="150" spans="1:14" s="3" customFormat="1" ht="12" x14ac:dyDescent="0.2">
      <c r="A150" s="14" t="s">
        <v>205</v>
      </c>
      <c r="B150" s="488" t="s">
        <v>33</v>
      </c>
      <c r="C150" s="489"/>
      <c r="D150" s="489"/>
      <c r="E150" s="489"/>
      <c r="F150" s="489"/>
      <c r="G150" s="489"/>
      <c r="H150" s="490"/>
      <c r="I150" s="15" t="s">
        <v>19</v>
      </c>
      <c r="J150" s="14">
        <v>0</v>
      </c>
      <c r="K150" s="6">
        <v>0</v>
      </c>
      <c r="L150" s="6">
        <v>0</v>
      </c>
      <c r="M150" s="34">
        <v>0</v>
      </c>
      <c r="N150" s="79" t="s">
        <v>844</v>
      </c>
    </row>
    <row r="151" spans="1:14" s="3" customFormat="1" ht="12" x14ac:dyDescent="0.2">
      <c r="A151" s="14" t="s">
        <v>206</v>
      </c>
      <c r="B151" s="488" t="s">
        <v>35</v>
      </c>
      <c r="C151" s="489"/>
      <c r="D151" s="489"/>
      <c r="E151" s="489"/>
      <c r="F151" s="489"/>
      <c r="G151" s="489"/>
      <c r="H151" s="490"/>
      <c r="I151" s="15" t="s">
        <v>19</v>
      </c>
      <c r="J151" s="14">
        <v>0</v>
      </c>
      <c r="K151" s="6">
        <v>0</v>
      </c>
      <c r="L151" s="6">
        <v>0</v>
      </c>
      <c r="M151" s="34">
        <v>0</v>
      </c>
      <c r="N151" s="79" t="s">
        <v>844</v>
      </c>
    </row>
    <row r="152" spans="1:14" s="3" customFormat="1" ht="12" x14ac:dyDescent="0.2">
      <c r="A152" s="14" t="s">
        <v>207</v>
      </c>
      <c r="B152" s="488" t="s">
        <v>37</v>
      </c>
      <c r="C152" s="489"/>
      <c r="D152" s="489"/>
      <c r="E152" s="489"/>
      <c r="F152" s="489"/>
      <c r="G152" s="489"/>
      <c r="H152" s="490"/>
      <c r="I152" s="15" t="s">
        <v>19</v>
      </c>
      <c r="J152" s="14">
        <v>0</v>
      </c>
      <c r="K152" s="6">
        <v>0</v>
      </c>
      <c r="L152" s="6">
        <v>0</v>
      </c>
      <c r="M152" s="34">
        <v>0</v>
      </c>
      <c r="N152" s="79" t="s">
        <v>844</v>
      </c>
    </row>
    <row r="153" spans="1:14" s="3" customFormat="1" ht="12" x14ac:dyDescent="0.2">
      <c r="A153" s="14" t="s">
        <v>208</v>
      </c>
      <c r="B153" s="488" t="s">
        <v>39</v>
      </c>
      <c r="C153" s="489"/>
      <c r="D153" s="489"/>
      <c r="E153" s="489"/>
      <c r="F153" s="489"/>
      <c r="G153" s="489"/>
      <c r="H153" s="490"/>
      <c r="I153" s="15" t="s">
        <v>19</v>
      </c>
      <c r="J153" s="14">
        <v>0</v>
      </c>
      <c r="K153" s="6">
        <v>0</v>
      </c>
      <c r="L153" s="6">
        <v>0</v>
      </c>
      <c r="M153" s="34">
        <v>0</v>
      </c>
      <c r="N153" s="79" t="s">
        <v>844</v>
      </c>
    </row>
    <row r="154" spans="1:14" s="3" customFormat="1" ht="24" customHeight="1" x14ac:dyDescent="0.2">
      <c r="A154" s="14" t="s">
        <v>209</v>
      </c>
      <c r="B154" s="500" t="s">
        <v>41</v>
      </c>
      <c r="C154" s="501"/>
      <c r="D154" s="501"/>
      <c r="E154" s="501"/>
      <c r="F154" s="501"/>
      <c r="G154" s="501"/>
      <c r="H154" s="502"/>
      <c r="I154" s="15" t="s">
        <v>19</v>
      </c>
      <c r="J154" s="14">
        <v>0</v>
      </c>
      <c r="K154" s="6">
        <v>0</v>
      </c>
      <c r="L154" s="6">
        <v>0</v>
      </c>
      <c r="M154" s="34">
        <v>0</v>
      </c>
      <c r="N154" s="79" t="s">
        <v>844</v>
      </c>
    </row>
    <row r="155" spans="1:14" s="3" customFormat="1" ht="12.75" customHeight="1" x14ac:dyDescent="0.2">
      <c r="A155" s="14" t="s">
        <v>210</v>
      </c>
      <c r="B155" s="485" t="s">
        <v>43</v>
      </c>
      <c r="C155" s="486"/>
      <c r="D155" s="486"/>
      <c r="E155" s="486"/>
      <c r="F155" s="486"/>
      <c r="G155" s="486"/>
      <c r="H155" s="487"/>
      <c r="I155" s="15" t="s">
        <v>19</v>
      </c>
      <c r="J155" s="14">
        <v>0</v>
      </c>
      <c r="K155" s="6">
        <v>0</v>
      </c>
      <c r="L155" s="6">
        <v>0</v>
      </c>
      <c r="M155" s="34">
        <v>0</v>
      </c>
      <c r="N155" s="79" t="s">
        <v>844</v>
      </c>
    </row>
    <row r="156" spans="1:14" s="3" customFormat="1" ht="12.75" customHeight="1" x14ac:dyDescent="0.2">
      <c r="A156" s="14" t="s">
        <v>211</v>
      </c>
      <c r="B156" s="485" t="s">
        <v>45</v>
      </c>
      <c r="C156" s="486"/>
      <c r="D156" s="486"/>
      <c r="E156" s="486"/>
      <c r="F156" s="486"/>
      <c r="G156" s="486"/>
      <c r="H156" s="487"/>
      <c r="I156" s="15" t="s">
        <v>19</v>
      </c>
      <c r="J156" s="14">
        <v>0</v>
      </c>
      <c r="K156" s="6">
        <v>0</v>
      </c>
      <c r="L156" s="6">
        <v>0</v>
      </c>
      <c r="M156" s="34">
        <v>0</v>
      </c>
      <c r="N156" s="79" t="s">
        <v>844</v>
      </c>
    </row>
    <row r="157" spans="1:14" s="3" customFormat="1" ht="12.75" customHeight="1" x14ac:dyDescent="0.2">
      <c r="A157" s="14" t="s">
        <v>212</v>
      </c>
      <c r="B157" s="488" t="s">
        <v>47</v>
      </c>
      <c r="C157" s="489"/>
      <c r="D157" s="489"/>
      <c r="E157" s="489"/>
      <c r="F157" s="489"/>
      <c r="G157" s="489"/>
      <c r="H157" s="490"/>
      <c r="I157" s="15" t="s">
        <v>19</v>
      </c>
      <c r="J157" s="14">
        <v>0</v>
      </c>
      <c r="K157" s="6">
        <v>0</v>
      </c>
      <c r="L157" s="6">
        <v>0</v>
      </c>
      <c r="M157" s="34">
        <v>0</v>
      </c>
      <c r="N157" s="79" t="s">
        <v>844</v>
      </c>
    </row>
    <row r="158" spans="1:14" s="3" customFormat="1" ht="12.75" customHeight="1" x14ac:dyDescent="0.2">
      <c r="A158" s="14" t="s">
        <v>213</v>
      </c>
      <c r="B158" s="485" t="s">
        <v>214</v>
      </c>
      <c r="C158" s="486"/>
      <c r="D158" s="486"/>
      <c r="E158" s="486"/>
      <c r="F158" s="486"/>
      <c r="G158" s="486"/>
      <c r="H158" s="487"/>
      <c r="I158" s="15" t="s">
        <v>19</v>
      </c>
      <c r="J158" s="14">
        <v>0</v>
      </c>
      <c r="K158" s="6">
        <v>0</v>
      </c>
      <c r="L158" s="6">
        <v>0</v>
      </c>
      <c r="M158" s="34">
        <v>0</v>
      </c>
      <c r="N158" s="79" t="s">
        <v>844</v>
      </c>
    </row>
    <row r="159" spans="1:14" s="3" customFormat="1" ht="12.75" customHeight="1" x14ac:dyDescent="0.2">
      <c r="A159" s="14" t="s">
        <v>215</v>
      </c>
      <c r="B159" s="488" t="s">
        <v>216</v>
      </c>
      <c r="C159" s="489"/>
      <c r="D159" s="489"/>
      <c r="E159" s="489"/>
      <c r="F159" s="489"/>
      <c r="G159" s="489"/>
      <c r="H159" s="490"/>
      <c r="I159" s="15" t="s">
        <v>19</v>
      </c>
      <c r="J159" s="14">
        <v>0</v>
      </c>
      <c r="K159" s="6">
        <v>0</v>
      </c>
      <c r="L159" s="6">
        <v>0</v>
      </c>
      <c r="M159" s="34">
        <v>0</v>
      </c>
      <c r="N159" s="79" t="s">
        <v>844</v>
      </c>
    </row>
    <row r="160" spans="1:14" s="3" customFormat="1" ht="12.75" customHeight="1" x14ac:dyDescent="0.2">
      <c r="A160" s="14" t="s">
        <v>217</v>
      </c>
      <c r="B160" s="488" t="s">
        <v>218</v>
      </c>
      <c r="C160" s="489"/>
      <c r="D160" s="489"/>
      <c r="E160" s="489"/>
      <c r="F160" s="489"/>
      <c r="G160" s="489"/>
      <c r="H160" s="490"/>
      <c r="I160" s="15" t="s">
        <v>19</v>
      </c>
      <c r="J160" s="14">
        <v>0</v>
      </c>
      <c r="K160" s="6">
        <v>0</v>
      </c>
      <c r="L160" s="6">
        <v>0</v>
      </c>
      <c r="M160" s="34">
        <v>0</v>
      </c>
      <c r="N160" s="79" t="s">
        <v>844</v>
      </c>
    </row>
    <row r="161" spans="1:14" s="3" customFormat="1" ht="24" customHeight="1" x14ac:dyDescent="0.2">
      <c r="A161" s="14" t="s">
        <v>219</v>
      </c>
      <c r="B161" s="536" t="s">
        <v>220</v>
      </c>
      <c r="C161" s="537"/>
      <c r="D161" s="537"/>
      <c r="E161" s="537"/>
      <c r="F161" s="537"/>
      <c r="G161" s="537"/>
      <c r="H161" s="538"/>
      <c r="I161" s="15" t="s">
        <v>19</v>
      </c>
      <c r="J161" s="14">
        <v>0</v>
      </c>
      <c r="K161" s="6">
        <v>0</v>
      </c>
      <c r="L161" s="6">
        <v>0</v>
      </c>
      <c r="M161" s="34">
        <v>0</v>
      </c>
      <c r="N161" s="79" t="s">
        <v>844</v>
      </c>
    </row>
    <row r="162" spans="1:14" s="3" customFormat="1" ht="24" customHeight="1" x14ac:dyDescent="0.2">
      <c r="A162" s="14" t="s">
        <v>221</v>
      </c>
      <c r="B162" s="536" t="s">
        <v>222</v>
      </c>
      <c r="C162" s="537"/>
      <c r="D162" s="537"/>
      <c r="E162" s="537"/>
      <c r="F162" s="537"/>
      <c r="G162" s="537"/>
      <c r="H162" s="538"/>
      <c r="I162" s="15" t="s">
        <v>19</v>
      </c>
      <c r="J162" s="14">
        <v>0</v>
      </c>
      <c r="K162" s="6">
        <v>0</v>
      </c>
      <c r="L162" s="6">
        <v>0</v>
      </c>
      <c r="M162" s="34">
        <v>0</v>
      </c>
      <c r="N162" s="79" t="s">
        <v>844</v>
      </c>
    </row>
    <row r="163" spans="1:14" s="3" customFormat="1" ht="12" x14ac:dyDescent="0.2">
      <c r="A163" s="14" t="s">
        <v>223</v>
      </c>
      <c r="B163" s="488" t="s">
        <v>224</v>
      </c>
      <c r="C163" s="489"/>
      <c r="D163" s="489"/>
      <c r="E163" s="489"/>
      <c r="F163" s="489"/>
      <c r="G163" s="489"/>
      <c r="H163" s="490"/>
      <c r="I163" s="15" t="s">
        <v>19</v>
      </c>
      <c r="J163" s="14">
        <v>0</v>
      </c>
      <c r="K163" s="6">
        <v>0</v>
      </c>
      <c r="L163" s="6">
        <v>0</v>
      </c>
      <c r="M163" s="34">
        <v>0</v>
      </c>
      <c r="N163" s="79" t="s">
        <v>844</v>
      </c>
    </row>
    <row r="164" spans="1:14" s="3" customFormat="1" ht="12" x14ac:dyDescent="0.2">
      <c r="A164" s="14" t="s">
        <v>225</v>
      </c>
      <c r="B164" s="488" t="s">
        <v>226</v>
      </c>
      <c r="C164" s="489"/>
      <c r="D164" s="489"/>
      <c r="E164" s="489"/>
      <c r="F164" s="489"/>
      <c r="G164" s="489"/>
      <c r="H164" s="490"/>
      <c r="I164" s="15" t="s">
        <v>19</v>
      </c>
      <c r="J164" s="14">
        <v>0</v>
      </c>
      <c r="K164" s="6">
        <v>0</v>
      </c>
      <c r="L164" s="6">
        <v>0</v>
      </c>
      <c r="M164" s="34">
        <v>0</v>
      </c>
      <c r="N164" s="79" t="s">
        <v>844</v>
      </c>
    </row>
    <row r="165" spans="1:14" s="3" customFormat="1" ht="24" customHeight="1" x14ac:dyDescent="0.2">
      <c r="A165" s="14" t="s">
        <v>227</v>
      </c>
      <c r="B165" s="536" t="s">
        <v>228</v>
      </c>
      <c r="C165" s="537"/>
      <c r="D165" s="537"/>
      <c r="E165" s="537"/>
      <c r="F165" s="537"/>
      <c r="G165" s="537"/>
      <c r="H165" s="538"/>
      <c r="I165" s="15" t="s">
        <v>19</v>
      </c>
      <c r="J165" s="14">
        <v>0</v>
      </c>
      <c r="K165" s="6">
        <v>0</v>
      </c>
      <c r="L165" s="6">
        <v>0</v>
      </c>
      <c r="M165" s="34">
        <v>0</v>
      </c>
      <c r="N165" s="79" t="s">
        <v>844</v>
      </c>
    </row>
    <row r="166" spans="1:14" s="3" customFormat="1" ht="12" x14ac:dyDescent="0.2">
      <c r="A166" s="14" t="s">
        <v>229</v>
      </c>
      <c r="B166" s="488" t="s">
        <v>230</v>
      </c>
      <c r="C166" s="489"/>
      <c r="D166" s="489"/>
      <c r="E166" s="489"/>
      <c r="F166" s="489"/>
      <c r="G166" s="489"/>
      <c r="H166" s="490"/>
      <c r="I166" s="15" t="s">
        <v>19</v>
      </c>
      <c r="J166" s="14">
        <v>0</v>
      </c>
      <c r="K166" s="6">
        <v>0</v>
      </c>
      <c r="L166" s="6">
        <v>0</v>
      </c>
      <c r="M166" s="34">
        <v>0</v>
      </c>
      <c r="N166" s="79" t="s">
        <v>844</v>
      </c>
    </row>
    <row r="167" spans="1:14" s="3" customFormat="1" ht="12" x14ac:dyDescent="0.2">
      <c r="A167" s="14" t="s">
        <v>231</v>
      </c>
      <c r="B167" s="488" t="s">
        <v>232</v>
      </c>
      <c r="C167" s="489"/>
      <c r="D167" s="489"/>
      <c r="E167" s="489"/>
      <c r="F167" s="489"/>
      <c r="G167" s="489"/>
      <c r="H167" s="490"/>
      <c r="I167" s="15" t="s">
        <v>19</v>
      </c>
      <c r="J167" s="14">
        <v>0</v>
      </c>
      <c r="K167" s="6">
        <v>0</v>
      </c>
      <c r="L167" s="6">
        <v>0</v>
      </c>
      <c r="M167" s="34">
        <v>0</v>
      </c>
      <c r="N167" s="79" t="s">
        <v>844</v>
      </c>
    </row>
    <row r="168" spans="1:14" s="3" customFormat="1" ht="12" x14ac:dyDescent="0.2">
      <c r="A168" s="14" t="s">
        <v>233</v>
      </c>
      <c r="B168" s="491" t="s">
        <v>234</v>
      </c>
      <c r="C168" s="492"/>
      <c r="D168" s="492"/>
      <c r="E168" s="492"/>
      <c r="F168" s="492"/>
      <c r="G168" s="492"/>
      <c r="H168" s="493"/>
      <c r="I168" s="15" t="s">
        <v>19</v>
      </c>
      <c r="J168" s="14">
        <v>0</v>
      </c>
      <c r="K168" s="6">
        <v>0</v>
      </c>
      <c r="L168" s="6">
        <v>0</v>
      </c>
      <c r="M168" s="34">
        <v>0</v>
      </c>
      <c r="N168" s="79" t="s">
        <v>844</v>
      </c>
    </row>
    <row r="169" spans="1:14" s="3" customFormat="1" ht="12" x14ac:dyDescent="0.2">
      <c r="A169" s="14" t="s">
        <v>235</v>
      </c>
      <c r="B169" s="491" t="s">
        <v>236</v>
      </c>
      <c r="C169" s="492"/>
      <c r="D169" s="492"/>
      <c r="E169" s="492"/>
      <c r="F169" s="492"/>
      <c r="G169" s="492"/>
      <c r="H169" s="493"/>
      <c r="I169" s="15" t="s">
        <v>19</v>
      </c>
      <c r="J169" s="14">
        <v>0</v>
      </c>
      <c r="K169" s="6">
        <v>0</v>
      </c>
      <c r="L169" s="6">
        <v>0</v>
      </c>
      <c r="M169" s="34">
        <v>0</v>
      </c>
      <c r="N169" s="79" t="s">
        <v>844</v>
      </c>
    </row>
    <row r="170" spans="1:14" s="3" customFormat="1" ht="12" x14ac:dyDescent="0.2">
      <c r="A170" s="14" t="s">
        <v>237</v>
      </c>
      <c r="B170" s="491" t="s">
        <v>238</v>
      </c>
      <c r="C170" s="492"/>
      <c r="D170" s="492"/>
      <c r="E170" s="492"/>
      <c r="F170" s="492"/>
      <c r="G170" s="492"/>
      <c r="H170" s="493"/>
      <c r="I170" s="15" t="s">
        <v>19</v>
      </c>
      <c r="J170" s="14">
        <v>0</v>
      </c>
      <c r="K170" s="6">
        <v>0</v>
      </c>
      <c r="L170" s="6">
        <v>0</v>
      </c>
      <c r="M170" s="34">
        <v>0</v>
      </c>
      <c r="N170" s="79" t="s">
        <v>844</v>
      </c>
    </row>
    <row r="171" spans="1:14" s="3" customFormat="1" ht="12.75" thickBot="1" x14ac:dyDescent="0.25">
      <c r="A171" s="18" t="s">
        <v>239</v>
      </c>
      <c r="B171" s="542" t="s">
        <v>240</v>
      </c>
      <c r="C171" s="543"/>
      <c r="D171" s="543"/>
      <c r="E171" s="543"/>
      <c r="F171" s="543"/>
      <c r="G171" s="543"/>
      <c r="H171" s="544"/>
      <c r="I171" s="19" t="s">
        <v>19</v>
      </c>
      <c r="J171" s="18">
        <v>0</v>
      </c>
      <c r="K171" s="20">
        <v>0</v>
      </c>
      <c r="L171" s="20">
        <v>0</v>
      </c>
      <c r="M171" s="35">
        <v>0</v>
      </c>
      <c r="N171" s="80" t="s">
        <v>844</v>
      </c>
    </row>
    <row r="172" spans="1:14" s="3" customFormat="1" ht="12" x14ac:dyDescent="0.2">
      <c r="A172" s="11" t="s">
        <v>241</v>
      </c>
      <c r="B172" s="533" t="s">
        <v>110</v>
      </c>
      <c r="C172" s="534"/>
      <c r="D172" s="534"/>
      <c r="E172" s="534"/>
      <c r="F172" s="534"/>
      <c r="G172" s="534"/>
      <c r="H172" s="535"/>
      <c r="I172" s="12" t="s">
        <v>242</v>
      </c>
      <c r="J172" s="11">
        <v>0</v>
      </c>
      <c r="K172" s="16">
        <v>0</v>
      </c>
      <c r="L172" s="16">
        <v>0</v>
      </c>
      <c r="M172" s="36">
        <v>0</v>
      </c>
      <c r="N172" s="81" t="s">
        <v>844</v>
      </c>
    </row>
    <row r="173" spans="1:14" s="3" customFormat="1" ht="12" x14ac:dyDescent="0.2">
      <c r="A173" s="14" t="s">
        <v>243</v>
      </c>
      <c r="B173" s="488" t="s">
        <v>244</v>
      </c>
      <c r="C173" s="489"/>
      <c r="D173" s="489"/>
      <c r="E173" s="489"/>
      <c r="F173" s="489"/>
      <c r="G173" s="489"/>
      <c r="H173" s="490"/>
      <c r="I173" s="15" t="s">
        <v>19</v>
      </c>
      <c r="J173" s="14">
        <v>0</v>
      </c>
      <c r="K173" s="6">
        <v>0</v>
      </c>
      <c r="L173" s="6">
        <v>0</v>
      </c>
      <c r="M173" s="34">
        <v>0</v>
      </c>
      <c r="N173" s="79" t="s">
        <v>844</v>
      </c>
    </row>
    <row r="174" spans="1:14" s="3" customFormat="1" ht="12" x14ac:dyDescent="0.2">
      <c r="A174" s="14" t="s">
        <v>245</v>
      </c>
      <c r="B174" s="485" t="s">
        <v>246</v>
      </c>
      <c r="C174" s="486"/>
      <c r="D174" s="486"/>
      <c r="E174" s="486"/>
      <c r="F174" s="486"/>
      <c r="G174" s="486"/>
      <c r="H174" s="487"/>
      <c r="I174" s="15" t="s">
        <v>19</v>
      </c>
      <c r="J174" s="14">
        <v>0</v>
      </c>
      <c r="K174" s="6">
        <v>0</v>
      </c>
      <c r="L174" s="6">
        <v>0</v>
      </c>
      <c r="M174" s="34">
        <v>0</v>
      </c>
      <c r="N174" s="79" t="s">
        <v>844</v>
      </c>
    </row>
    <row r="175" spans="1:14" s="3" customFormat="1" ht="12" x14ac:dyDescent="0.2">
      <c r="A175" s="14" t="s">
        <v>247</v>
      </c>
      <c r="B175" s="497" t="s">
        <v>248</v>
      </c>
      <c r="C175" s="498"/>
      <c r="D175" s="498"/>
      <c r="E175" s="498"/>
      <c r="F175" s="498"/>
      <c r="G175" s="498"/>
      <c r="H175" s="499"/>
      <c r="I175" s="15" t="s">
        <v>19</v>
      </c>
      <c r="J175" s="14">
        <v>0</v>
      </c>
      <c r="K175" s="6">
        <v>0</v>
      </c>
      <c r="L175" s="6">
        <v>0</v>
      </c>
      <c r="M175" s="34">
        <v>0</v>
      </c>
      <c r="N175" s="79" t="s">
        <v>844</v>
      </c>
    </row>
    <row r="176" spans="1:14" s="3" customFormat="1" ht="24" customHeight="1" x14ac:dyDescent="0.2">
      <c r="A176" s="14" t="s">
        <v>249</v>
      </c>
      <c r="B176" s="539" t="s">
        <v>23</v>
      </c>
      <c r="C176" s="540"/>
      <c r="D176" s="540"/>
      <c r="E176" s="540"/>
      <c r="F176" s="540"/>
      <c r="G176" s="540"/>
      <c r="H176" s="541"/>
      <c r="I176" s="15" t="s">
        <v>19</v>
      </c>
      <c r="J176" s="14">
        <v>0</v>
      </c>
      <c r="K176" s="6">
        <v>0</v>
      </c>
      <c r="L176" s="6">
        <v>0</v>
      </c>
      <c r="M176" s="34">
        <v>0</v>
      </c>
      <c r="N176" s="79" t="s">
        <v>844</v>
      </c>
    </row>
    <row r="177" spans="1:14" s="3" customFormat="1" ht="12" x14ac:dyDescent="0.2">
      <c r="A177" s="14" t="s">
        <v>250</v>
      </c>
      <c r="B177" s="527" t="s">
        <v>248</v>
      </c>
      <c r="C177" s="528"/>
      <c r="D177" s="528"/>
      <c r="E177" s="528"/>
      <c r="F177" s="528"/>
      <c r="G177" s="528"/>
      <c r="H177" s="529"/>
      <c r="I177" s="15" t="s">
        <v>19</v>
      </c>
      <c r="J177" s="14">
        <v>0</v>
      </c>
      <c r="K177" s="6">
        <v>0</v>
      </c>
      <c r="L177" s="6">
        <v>0</v>
      </c>
      <c r="M177" s="34">
        <v>0</v>
      </c>
      <c r="N177" s="79" t="s">
        <v>844</v>
      </c>
    </row>
    <row r="178" spans="1:14" s="3" customFormat="1" ht="24" customHeight="1" x14ac:dyDescent="0.2">
      <c r="A178" s="14" t="s">
        <v>251</v>
      </c>
      <c r="B178" s="539" t="s">
        <v>25</v>
      </c>
      <c r="C178" s="540"/>
      <c r="D178" s="540"/>
      <c r="E178" s="540"/>
      <c r="F178" s="540"/>
      <c r="G178" s="540"/>
      <c r="H178" s="541"/>
      <c r="I178" s="15" t="s">
        <v>19</v>
      </c>
      <c r="J178" s="14">
        <v>0</v>
      </c>
      <c r="K178" s="6">
        <v>0</v>
      </c>
      <c r="L178" s="6">
        <v>0</v>
      </c>
      <c r="M178" s="34">
        <v>0</v>
      </c>
      <c r="N178" s="79" t="s">
        <v>844</v>
      </c>
    </row>
    <row r="179" spans="1:14" s="3" customFormat="1" ht="12" x14ac:dyDescent="0.2">
      <c r="A179" s="14" t="s">
        <v>252</v>
      </c>
      <c r="B179" s="527" t="s">
        <v>248</v>
      </c>
      <c r="C179" s="528"/>
      <c r="D179" s="528"/>
      <c r="E179" s="528"/>
      <c r="F179" s="528"/>
      <c r="G179" s="528"/>
      <c r="H179" s="529"/>
      <c r="I179" s="15" t="s">
        <v>19</v>
      </c>
      <c r="J179" s="14">
        <v>0</v>
      </c>
      <c r="K179" s="6">
        <v>0</v>
      </c>
      <c r="L179" s="6">
        <v>0</v>
      </c>
      <c r="M179" s="34">
        <v>0</v>
      </c>
      <c r="N179" s="79" t="s">
        <v>844</v>
      </c>
    </row>
    <row r="180" spans="1:14" s="3" customFormat="1" ht="24" customHeight="1" x14ac:dyDescent="0.2">
      <c r="A180" s="14" t="s">
        <v>253</v>
      </c>
      <c r="B180" s="539" t="s">
        <v>27</v>
      </c>
      <c r="C180" s="540"/>
      <c r="D180" s="540"/>
      <c r="E180" s="540"/>
      <c r="F180" s="540"/>
      <c r="G180" s="540"/>
      <c r="H180" s="541"/>
      <c r="I180" s="15" t="s">
        <v>19</v>
      </c>
      <c r="J180" s="14">
        <v>0</v>
      </c>
      <c r="K180" s="6">
        <v>0</v>
      </c>
      <c r="L180" s="6">
        <v>0</v>
      </c>
      <c r="M180" s="34">
        <v>0</v>
      </c>
      <c r="N180" s="79" t="s">
        <v>844</v>
      </c>
    </row>
    <row r="181" spans="1:14" s="3" customFormat="1" ht="12" x14ac:dyDescent="0.2">
      <c r="A181" s="14" t="s">
        <v>254</v>
      </c>
      <c r="B181" s="527" t="s">
        <v>248</v>
      </c>
      <c r="C181" s="528"/>
      <c r="D181" s="528"/>
      <c r="E181" s="528"/>
      <c r="F181" s="528"/>
      <c r="G181" s="528"/>
      <c r="H181" s="529"/>
      <c r="I181" s="15" t="s">
        <v>19</v>
      </c>
      <c r="J181" s="14">
        <v>0</v>
      </c>
      <c r="K181" s="6">
        <v>0</v>
      </c>
      <c r="L181" s="6">
        <v>0</v>
      </c>
      <c r="M181" s="34">
        <v>0</v>
      </c>
      <c r="N181" s="79" t="s">
        <v>844</v>
      </c>
    </row>
    <row r="182" spans="1:14" s="3" customFormat="1" ht="12" x14ac:dyDescent="0.2">
      <c r="A182" s="14" t="s">
        <v>255</v>
      </c>
      <c r="B182" s="485" t="s">
        <v>256</v>
      </c>
      <c r="C182" s="486"/>
      <c r="D182" s="486"/>
      <c r="E182" s="486"/>
      <c r="F182" s="486"/>
      <c r="G182" s="486"/>
      <c r="H182" s="487"/>
      <c r="I182" s="15" t="s">
        <v>19</v>
      </c>
      <c r="J182" s="14">
        <v>0</v>
      </c>
      <c r="K182" s="6">
        <v>0</v>
      </c>
      <c r="L182" s="6">
        <v>0</v>
      </c>
      <c r="M182" s="34">
        <v>0</v>
      </c>
      <c r="N182" s="79" t="s">
        <v>844</v>
      </c>
    </row>
    <row r="183" spans="1:14" s="3" customFormat="1" ht="12" x14ac:dyDescent="0.2">
      <c r="A183" s="14" t="s">
        <v>257</v>
      </c>
      <c r="B183" s="497" t="s">
        <v>248</v>
      </c>
      <c r="C183" s="498"/>
      <c r="D183" s="498"/>
      <c r="E183" s="498"/>
      <c r="F183" s="498"/>
      <c r="G183" s="498"/>
      <c r="H183" s="499"/>
      <c r="I183" s="15" t="s">
        <v>19</v>
      </c>
      <c r="J183" s="14">
        <v>0</v>
      </c>
      <c r="K183" s="6">
        <v>0</v>
      </c>
      <c r="L183" s="6">
        <v>0</v>
      </c>
      <c r="M183" s="34">
        <v>0</v>
      </c>
      <c r="N183" s="79" t="s">
        <v>844</v>
      </c>
    </row>
    <row r="184" spans="1:14" s="3" customFormat="1" ht="12" x14ac:dyDescent="0.2">
      <c r="A184" s="14" t="s">
        <v>258</v>
      </c>
      <c r="B184" s="485" t="s">
        <v>259</v>
      </c>
      <c r="C184" s="486"/>
      <c r="D184" s="486"/>
      <c r="E184" s="486"/>
      <c r="F184" s="486"/>
      <c r="G184" s="486"/>
      <c r="H184" s="487"/>
      <c r="I184" s="15" t="s">
        <v>19</v>
      </c>
      <c r="J184" s="14">
        <v>0</v>
      </c>
      <c r="K184" s="6">
        <v>0</v>
      </c>
      <c r="L184" s="6">
        <v>0</v>
      </c>
      <c r="M184" s="34">
        <v>0</v>
      </c>
      <c r="N184" s="79" t="s">
        <v>844</v>
      </c>
    </row>
    <row r="185" spans="1:14" s="3" customFormat="1" ht="12" x14ac:dyDescent="0.2">
      <c r="A185" s="14" t="s">
        <v>260</v>
      </c>
      <c r="B185" s="497" t="s">
        <v>248</v>
      </c>
      <c r="C185" s="498"/>
      <c r="D185" s="498"/>
      <c r="E185" s="498"/>
      <c r="F185" s="498"/>
      <c r="G185" s="498"/>
      <c r="H185" s="499"/>
      <c r="I185" s="15" t="s">
        <v>19</v>
      </c>
      <c r="J185" s="14">
        <v>0</v>
      </c>
      <c r="K185" s="6">
        <v>0</v>
      </c>
      <c r="L185" s="6">
        <v>0</v>
      </c>
      <c r="M185" s="34">
        <v>0</v>
      </c>
      <c r="N185" s="79" t="s">
        <v>844</v>
      </c>
    </row>
    <row r="186" spans="1:14" s="3" customFormat="1" ht="12" x14ac:dyDescent="0.2">
      <c r="A186" s="14" t="s">
        <v>261</v>
      </c>
      <c r="B186" s="485" t="s">
        <v>262</v>
      </c>
      <c r="C186" s="486"/>
      <c r="D186" s="486"/>
      <c r="E186" s="486"/>
      <c r="F186" s="486"/>
      <c r="G186" s="486"/>
      <c r="H186" s="487"/>
      <c r="I186" s="15" t="s">
        <v>19</v>
      </c>
      <c r="J186" s="14">
        <v>0</v>
      </c>
      <c r="K186" s="6">
        <v>0</v>
      </c>
      <c r="L186" s="6">
        <v>0</v>
      </c>
      <c r="M186" s="34">
        <v>0</v>
      </c>
      <c r="N186" s="79" t="s">
        <v>844</v>
      </c>
    </row>
    <row r="187" spans="1:14" s="3" customFormat="1" ht="12" x14ac:dyDescent="0.2">
      <c r="A187" s="14" t="s">
        <v>263</v>
      </c>
      <c r="B187" s="497" t="s">
        <v>248</v>
      </c>
      <c r="C187" s="498"/>
      <c r="D187" s="498"/>
      <c r="E187" s="498"/>
      <c r="F187" s="498"/>
      <c r="G187" s="498"/>
      <c r="H187" s="499"/>
      <c r="I187" s="15" t="s">
        <v>19</v>
      </c>
      <c r="J187" s="14">
        <v>0</v>
      </c>
      <c r="K187" s="6">
        <v>0</v>
      </c>
      <c r="L187" s="6">
        <v>0</v>
      </c>
      <c r="M187" s="34">
        <v>0</v>
      </c>
      <c r="N187" s="79" t="s">
        <v>844</v>
      </c>
    </row>
    <row r="188" spans="1:14" s="3" customFormat="1" ht="12" x14ac:dyDescent="0.2">
      <c r="A188" s="14" t="s">
        <v>264</v>
      </c>
      <c r="B188" s="485" t="s">
        <v>265</v>
      </c>
      <c r="C188" s="486"/>
      <c r="D188" s="486"/>
      <c r="E188" s="486"/>
      <c r="F188" s="486"/>
      <c r="G188" s="486"/>
      <c r="H188" s="487"/>
      <c r="I188" s="15" t="s">
        <v>19</v>
      </c>
      <c r="J188" s="14">
        <v>0</v>
      </c>
      <c r="K188" s="6">
        <v>0</v>
      </c>
      <c r="L188" s="6">
        <v>0</v>
      </c>
      <c r="M188" s="34">
        <v>0</v>
      </c>
      <c r="N188" s="79" t="s">
        <v>844</v>
      </c>
    </row>
    <row r="189" spans="1:14" s="3" customFormat="1" ht="12" x14ac:dyDescent="0.2">
      <c r="A189" s="14" t="s">
        <v>266</v>
      </c>
      <c r="B189" s="497" t="s">
        <v>248</v>
      </c>
      <c r="C189" s="498"/>
      <c r="D189" s="498"/>
      <c r="E189" s="498"/>
      <c r="F189" s="498"/>
      <c r="G189" s="498"/>
      <c r="H189" s="499"/>
      <c r="I189" s="15" t="s">
        <v>19</v>
      </c>
      <c r="J189" s="14">
        <v>0</v>
      </c>
      <c r="K189" s="6">
        <v>0</v>
      </c>
      <c r="L189" s="6">
        <v>0</v>
      </c>
      <c r="M189" s="34">
        <v>0</v>
      </c>
      <c r="N189" s="79" t="s">
        <v>844</v>
      </c>
    </row>
    <row r="190" spans="1:14" s="3" customFormat="1" ht="12" x14ac:dyDescent="0.2">
      <c r="A190" s="14" t="s">
        <v>267</v>
      </c>
      <c r="B190" s="485" t="s">
        <v>268</v>
      </c>
      <c r="C190" s="486"/>
      <c r="D190" s="486"/>
      <c r="E190" s="486"/>
      <c r="F190" s="486"/>
      <c r="G190" s="486"/>
      <c r="H190" s="487"/>
      <c r="I190" s="15" t="s">
        <v>19</v>
      </c>
      <c r="J190" s="14">
        <v>0</v>
      </c>
      <c r="K190" s="6">
        <v>0</v>
      </c>
      <c r="L190" s="6">
        <v>0</v>
      </c>
      <c r="M190" s="34">
        <v>0</v>
      </c>
      <c r="N190" s="79" t="s">
        <v>844</v>
      </c>
    </row>
    <row r="191" spans="1:14" s="3" customFormat="1" ht="12" x14ac:dyDescent="0.2">
      <c r="A191" s="14" t="s">
        <v>269</v>
      </c>
      <c r="B191" s="497" t="s">
        <v>248</v>
      </c>
      <c r="C191" s="498"/>
      <c r="D191" s="498"/>
      <c r="E191" s="498"/>
      <c r="F191" s="498"/>
      <c r="G191" s="498"/>
      <c r="H191" s="499"/>
      <c r="I191" s="15" t="s">
        <v>19</v>
      </c>
      <c r="J191" s="14">
        <v>0</v>
      </c>
      <c r="K191" s="6">
        <v>0</v>
      </c>
      <c r="L191" s="6">
        <v>0</v>
      </c>
      <c r="M191" s="34">
        <v>0</v>
      </c>
      <c r="N191" s="79" t="s">
        <v>844</v>
      </c>
    </row>
    <row r="192" spans="1:14" s="3" customFormat="1" ht="12" x14ac:dyDescent="0.2">
      <c r="A192" s="14" t="s">
        <v>267</v>
      </c>
      <c r="B192" s="485" t="s">
        <v>270</v>
      </c>
      <c r="C192" s="486"/>
      <c r="D192" s="486"/>
      <c r="E192" s="486"/>
      <c r="F192" s="486"/>
      <c r="G192" s="486"/>
      <c r="H192" s="487"/>
      <c r="I192" s="15" t="s">
        <v>19</v>
      </c>
      <c r="J192" s="14">
        <v>0</v>
      </c>
      <c r="K192" s="6">
        <v>0</v>
      </c>
      <c r="L192" s="6">
        <v>0</v>
      </c>
      <c r="M192" s="34">
        <v>0</v>
      </c>
      <c r="N192" s="79" t="s">
        <v>844</v>
      </c>
    </row>
    <row r="193" spans="1:14" s="3" customFormat="1" ht="12" x14ac:dyDescent="0.2">
      <c r="A193" s="14" t="s">
        <v>271</v>
      </c>
      <c r="B193" s="497" t="s">
        <v>248</v>
      </c>
      <c r="C193" s="498"/>
      <c r="D193" s="498"/>
      <c r="E193" s="498"/>
      <c r="F193" s="498"/>
      <c r="G193" s="498"/>
      <c r="H193" s="499"/>
      <c r="I193" s="15" t="s">
        <v>19</v>
      </c>
      <c r="J193" s="14">
        <v>0</v>
      </c>
      <c r="K193" s="6">
        <v>0</v>
      </c>
      <c r="L193" s="6">
        <v>0</v>
      </c>
      <c r="M193" s="34">
        <v>0</v>
      </c>
      <c r="N193" s="79" t="s">
        <v>844</v>
      </c>
    </row>
    <row r="194" spans="1:14" s="3" customFormat="1" ht="24" customHeight="1" x14ac:dyDescent="0.2">
      <c r="A194" s="14" t="s">
        <v>272</v>
      </c>
      <c r="B194" s="494" t="s">
        <v>273</v>
      </c>
      <c r="C194" s="495"/>
      <c r="D194" s="495"/>
      <c r="E194" s="495"/>
      <c r="F194" s="495"/>
      <c r="G194" s="495"/>
      <c r="H194" s="496"/>
      <c r="I194" s="15" t="s">
        <v>19</v>
      </c>
      <c r="J194" s="14">
        <v>0</v>
      </c>
      <c r="K194" s="6">
        <v>0</v>
      </c>
      <c r="L194" s="6">
        <v>0</v>
      </c>
      <c r="M194" s="34">
        <v>0</v>
      </c>
      <c r="N194" s="79" t="s">
        <v>844</v>
      </c>
    </row>
    <row r="195" spans="1:14" s="3" customFormat="1" ht="12" x14ac:dyDescent="0.2">
      <c r="A195" s="14" t="s">
        <v>274</v>
      </c>
      <c r="B195" s="497" t="s">
        <v>248</v>
      </c>
      <c r="C195" s="498"/>
      <c r="D195" s="498"/>
      <c r="E195" s="498"/>
      <c r="F195" s="498"/>
      <c r="G195" s="498"/>
      <c r="H195" s="499"/>
      <c r="I195" s="15" t="s">
        <v>19</v>
      </c>
      <c r="J195" s="14">
        <v>0</v>
      </c>
      <c r="K195" s="6">
        <v>0</v>
      </c>
      <c r="L195" s="6">
        <v>0</v>
      </c>
      <c r="M195" s="34">
        <v>0</v>
      </c>
      <c r="N195" s="79" t="s">
        <v>844</v>
      </c>
    </row>
    <row r="196" spans="1:14" s="3" customFormat="1" ht="12" x14ac:dyDescent="0.2">
      <c r="A196" s="14" t="s">
        <v>275</v>
      </c>
      <c r="B196" s="497" t="s">
        <v>43</v>
      </c>
      <c r="C196" s="498"/>
      <c r="D196" s="498"/>
      <c r="E196" s="498"/>
      <c r="F196" s="498"/>
      <c r="G196" s="498"/>
      <c r="H196" s="499"/>
      <c r="I196" s="15" t="s">
        <v>19</v>
      </c>
      <c r="J196" s="14">
        <v>0</v>
      </c>
      <c r="K196" s="6">
        <v>0</v>
      </c>
      <c r="L196" s="6">
        <v>0</v>
      </c>
      <c r="M196" s="34">
        <v>0</v>
      </c>
      <c r="N196" s="79" t="s">
        <v>844</v>
      </c>
    </row>
    <row r="197" spans="1:14" s="3" customFormat="1" ht="12" x14ac:dyDescent="0.2">
      <c r="A197" s="14" t="s">
        <v>276</v>
      </c>
      <c r="B197" s="527" t="s">
        <v>248</v>
      </c>
      <c r="C197" s="528"/>
      <c r="D197" s="528"/>
      <c r="E197" s="528"/>
      <c r="F197" s="528"/>
      <c r="G197" s="528"/>
      <c r="H197" s="529"/>
      <c r="I197" s="15" t="s">
        <v>19</v>
      </c>
      <c r="J197" s="14">
        <v>0</v>
      </c>
      <c r="K197" s="6">
        <v>0</v>
      </c>
      <c r="L197" s="6">
        <v>0</v>
      </c>
      <c r="M197" s="34">
        <v>0</v>
      </c>
      <c r="N197" s="79" t="s">
        <v>844</v>
      </c>
    </row>
    <row r="198" spans="1:14" s="3" customFormat="1" ht="12" x14ac:dyDescent="0.2">
      <c r="A198" s="14" t="s">
        <v>277</v>
      </c>
      <c r="B198" s="497" t="s">
        <v>45</v>
      </c>
      <c r="C198" s="498"/>
      <c r="D198" s="498"/>
      <c r="E198" s="498"/>
      <c r="F198" s="498"/>
      <c r="G198" s="498"/>
      <c r="H198" s="499"/>
      <c r="I198" s="15" t="s">
        <v>19</v>
      </c>
      <c r="J198" s="14">
        <v>0</v>
      </c>
      <c r="K198" s="6">
        <v>0</v>
      </c>
      <c r="L198" s="6">
        <v>0</v>
      </c>
      <c r="M198" s="34">
        <v>0</v>
      </c>
      <c r="N198" s="79" t="s">
        <v>844</v>
      </c>
    </row>
    <row r="199" spans="1:14" s="3" customFormat="1" ht="12" x14ac:dyDescent="0.2">
      <c r="A199" s="14" t="s">
        <v>278</v>
      </c>
      <c r="B199" s="527" t="s">
        <v>248</v>
      </c>
      <c r="C199" s="528"/>
      <c r="D199" s="528"/>
      <c r="E199" s="528"/>
      <c r="F199" s="528"/>
      <c r="G199" s="528"/>
      <c r="H199" s="529"/>
      <c r="I199" s="15" t="s">
        <v>19</v>
      </c>
      <c r="J199" s="14">
        <v>0</v>
      </c>
      <c r="K199" s="6">
        <v>0</v>
      </c>
      <c r="L199" s="6">
        <v>0</v>
      </c>
      <c r="M199" s="34">
        <v>0</v>
      </c>
      <c r="N199" s="79" t="s">
        <v>844</v>
      </c>
    </row>
    <row r="200" spans="1:14" s="3" customFormat="1" ht="12" x14ac:dyDescent="0.2">
      <c r="A200" s="14" t="s">
        <v>279</v>
      </c>
      <c r="B200" s="485" t="s">
        <v>280</v>
      </c>
      <c r="C200" s="486"/>
      <c r="D200" s="486"/>
      <c r="E200" s="486"/>
      <c r="F200" s="486"/>
      <c r="G200" s="486"/>
      <c r="H200" s="487"/>
      <c r="I200" s="15" t="s">
        <v>19</v>
      </c>
      <c r="J200" s="14">
        <v>0</v>
      </c>
      <c r="K200" s="6">
        <v>0</v>
      </c>
      <c r="L200" s="6">
        <v>0</v>
      </c>
      <c r="M200" s="34">
        <v>0</v>
      </c>
      <c r="N200" s="79" t="s">
        <v>844</v>
      </c>
    </row>
    <row r="201" spans="1:14" s="3" customFormat="1" ht="12" x14ac:dyDescent="0.2">
      <c r="A201" s="14" t="s">
        <v>281</v>
      </c>
      <c r="B201" s="497" t="s">
        <v>248</v>
      </c>
      <c r="C201" s="498"/>
      <c r="D201" s="498"/>
      <c r="E201" s="498"/>
      <c r="F201" s="498"/>
      <c r="G201" s="498"/>
      <c r="H201" s="499"/>
      <c r="I201" s="15" t="s">
        <v>19</v>
      </c>
      <c r="J201" s="14">
        <v>0</v>
      </c>
      <c r="K201" s="6">
        <v>0</v>
      </c>
      <c r="L201" s="6">
        <v>0</v>
      </c>
      <c r="M201" s="34">
        <v>0</v>
      </c>
      <c r="N201" s="79" t="s">
        <v>844</v>
      </c>
    </row>
    <row r="202" spans="1:14" s="3" customFormat="1" ht="12" x14ac:dyDescent="0.2">
      <c r="A202" s="14" t="s">
        <v>282</v>
      </c>
      <c r="B202" s="488" t="s">
        <v>283</v>
      </c>
      <c r="C202" s="489"/>
      <c r="D202" s="489"/>
      <c r="E202" s="489"/>
      <c r="F202" s="489"/>
      <c r="G202" s="489"/>
      <c r="H202" s="490"/>
      <c r="I202" s="15" t="s">
        <v>19</v>
      </c>
      <c r="J202" s="14">
        <v>0</v>
      </c>
      <c r="K202" s="6">
        <v>0</v>
      </c>
      <c r="L202" s="6">
        <v>0</v>
      </c>
      <c r="M202" s="34">
        <v>0</v>
      </c>
      <c r="N202" s="79" t="s">
        <v>844</v>
      </c>
    </row>
    <row r="203" spans="1:14" s="3" customFormat="1" ht="12" x14ac:dyDescent="0.2">
      <c r="A203" s="14" t="s">
        <v>284</v>
      </c>
      <c r="B203" s="485" t="s">
        <v>285</v>
      </c>
      <c r="C203" s="486"/>
      <c r="D203" s="486"/>
      <c r="E203" s="486"/>
      <c r="F203" s="486"/>
      <c r="G203" s="486"/>
      <c r="H203" s="487"/>
      <c r="I203" s="15" t="s">
        <v>19</v>
      </c>
      <c r="J203" s="14">
        <v>0</v>
      </c>
      <c r="K203" s="6">
        <v>0</v>
      </c>
      <c r="L203" s="6">
        <v>0</v>
      </c>
      <c r="M203" s="34">
        <v>0</v>
      </c>
      <c r="N203" s="79" t="s">
        <v>844</v>
      </c>
    </row>
    <row r="204" spans="1:14" s="3" customFormat="1" ht="12" x14ac:dyDescent="0.2">
      <c r="A204" s="14" t="s">
        <v>286</v>
      </c>
      <c r="B204" s="497" t="s">
        <v>248</v>
      </c>
      <c r="C204" s="498"/>
      <c r="D204" s="498"/>
      <c r="E204" s="498"/>
      <c r="F204" s="498"/>
      <c r="G204" s="498"/>
      <c r="H204" s="499"/>
      <c r="I204" s="15" t="s">
        <v>19</v>
      </c>
      <c r="J204" s="14">
        <v>0</v>
      </c>
      <c r="K204" s="6">
        <v>0</v>
      </c>
      <c r="L204" s="6">
        <v>0</v>
      </c>
      <c r="M204" s="34">
        <v>0</v>
      </c>
      <c r="N204" s="79" t="s">
        <v>844</v>
      </c>
    </row>
    <row r="205" spans="1:14" s="3" customFormat="1" ht="12" x14ac:dyDescent="0.2">
      <c r="A205" s="14" t="s">
        <v>287</v>
      </c>
      <c r="B205" s="485" t="s">
        <v>288</v>
      </c>
      <c r="C205" s="486"/>
      <c r="D205" s="486"/>
      <c r="E205" s="486"/>
      <c r="F205" s="486"/>
      <c r="G205" s="486"/>
      <c r="H205" s="487"/>
      <c r="I205" s="15" t="s">
        <v>19</v>
      </c>
      <c r="J205" s="14">
        <v>0</v>
      </c>
      <c r="K205" s="6">
        <v>0</v>
      </c>
      <c r="L205" s="6">
        <v>0</v>
      </c>
      <c r="M205" s="34">
        <v>0</v>
      </c>
      <c r="N205" s="79" t="s">
        <v>844</v>
      </c>
    </row>
    <row r="206" spans="1:14" s="3" customFormat="1" ht="12" x14ac:dyDescent="0.2">
      <c r="A206" s="14" t="s">
        <v>289</v>
      </c>
      <c r="B206" s="497" t="s">
        <v>290</v>
      </c>
      <c r="C206" s="498"/>
      <c r="D206" s="498"/>
      <c r="E206" s="498"/>
      <c r="F206" s="498"/>
      <c r="G206" s="498"/>
      <c r="H206" s="499"/>
      <c r="I206" s="15" t="s">
        <v>19</v>
      </c>
      <c r="J206" s="14">
        <v>0</v>
      </c>
      <c r="K206" s="6">
        <v>0</v>
      </c>
      <c r="L206" s="6">
        <v>0</v>
      </c>
      <c r="M206" s="34">
        <v>0</v>
      </c>
      <c r="N206" s="79" t="s">
        <v>844</v>
      </c>
    </row>
    <row r="207" spans="1:14" s="3" customFormat="1" ht="12" x14ac:dyDescent="0.2">
      <c r="A207" s="14" t="s">
        <v>291</v>
      </c>
      <c r="B207" s="527" t="s">
        <v>248</v>
      </c>
      <c r="C207" s="528"/>
      <c r="D207" s="528"/>
      <c r="E207" s="528"/>
      <c r="F207" s="528"/>
      <c r="G207" s="528"/>
      <c r="H207" s="529"/>
      <c r="I207" s="15" t="s">
        <v>19</v>
      </c>
      <c r="J207" s="14">
        <v>0</v>
      </c>
      <c r="K207" s="6">
        <v>0</v>
      </c>
      <c r="L207" s="6">
        <v>0</v>
      </c>
      <c r="M207" s="34">
        <v>0</v>
      </c>
      <c r="N207" s="79" t="s">
        <v>844</v>
      </c>
    </row>
    <row r="208" spans="1:14" s="3" customFormat="1" ht="12" x14ac:dyDescent="0.2">
      <c r="A208" s="14" t="s">
        <v>292</v>
      </c>
      <c r="B208" s="497" t="s">
        <v>293</v>
      </c>
      <c r="C208" s="498"/>
      <c r="D208" s="498"/>
      <c r="E208" s="498"/>
      <c r="F208" s="498"/>
      <c r="G208" s="498"/>
      <c r="H208" s="499"/>
      <c r="I208" s="15" t="s">
        <v>19</v>
      </c>
      <c r="J208" s="14">
        <v>0</v>
      </c>
      <c r="K208" s="6">
        <v>0</v>
      </c>
      <c r="L208" s="6">
        <v>0</v>
      </c>
      <c r="M208" s="34">
        <v>0</v>
      </c>
      <c r="N208" s="79" t="s">
        <v>844</v>
      </c>
    </row>
    <row r="209" spans="1:14" s="3" customFormat="1" ht="12" x14ac:dyDescent="0.2">
      <c r="A209" s="14" t="s">
        <v>294</v>
      </c>
      <c r="B209" s="527" t="s">
        <v>248</v>
      </c>
      <c r="C209" s="528"/>
      <c r="D209" s="528"/>
      <c r="E209" s="528"/>
      <c r="F209" s="528"/>
      <c r="G209" s="528"/>
      <c r="H209" s="529"/>
      <c r="I209" s="15" t="s">
        <v>19</v>
      </c>
      <c r="J209" s="14">
        <v>0</v>
      </c>
      <c r="K209" s="6">
        <v>0</v>
      </c>
      <c r="L209" s="6">
        <v>0</v>
      </c>
      <c r="M209" s="34">
        <v>0</v>
      </c>
      <c r="N209" s="79" t="s">
        <v>844</v>
      </c>
    </row>
    <row r="210" spans="1:14" s="3" customFormat="1" ht="24" customHeight="1" x14ac:dyDescent="0.2">
      <c r="A210" s="14" t="s">
        <v>295</v>
      </c>
      <c r="B210" s="494" t="s">
        <v>296</v>
      </c>
      <c r="C210" s="495"/>
      <c r="D210" s="495"/>
      <c r="E210" s="495"/>
      <c r="F210" s="495"/>
      <c r="G210" s="495"/>
      <c r="H210" s="496"/>
      <c r="I210" s="15" t="s">
        <v>19</v>
      </c>
      <c r="J210" s="14">
        <v>0</v>
      </c>
      <c r="K210" s="6">
        <v>0</v>
      </c>
      <c r="L210" s="6">
        <v>0</v>
      </c>
      <c r="M210" s="34">
        <v>0</v>
      </c>
      <c r="N210" s="79" t="s">
        <v>844</v>
      </c>
    </row>
    <row r="211" spans="1:14" s="3" customFormat="1" ht="12" x14ac:dyDescent="0.2">
      <c r="A211" s="14" t="s">
        <v>297</v>
      </c>
      <c r="B211" s="497" t="s">
        <v>248</v>
      </c>
      <c r="C211" s="498"/>
      <c r="D211" s="498"/>
      <c r="E211" s="498"/>
      <c r="F211" s="498"/>
      <c r="G211" s="498"/>
      <c r="H211" s="499"/>
      <c r="I211" s="15" t="s">
        <v>19</v>
      </c>
      <c r="J211" s="14">
        <v>0</v>
      </c>
      <c r="K211" s="6">
        <v>0</v>
      </c>
      <c r="L211" s="6">
        <v>0</v>
      </c>
      <c r="M211" s="34">
        <v>0</v>
      </c>
      <c r="N211" s="79" t="s">
        <v>844</v>
      </c>
    </row>
    <row r="212" spans="1:14" s="3" customFormat="1" ht="12" x14ac:dyDescent="0.2">
      <c r="A212" s="14" t="s">
        <v>298</v>
      </c>
      <c r="B212" s="485" t="s">
        <v>299</v>
      </c>
      <c r="C212" s="486"/>
      <c r="D212" s="486"/>
      <c r="E212" s="486"/>
      <c r="F212" s="486"/>
      <c r="G212" s="486"/>
      <c r="H212" s="487"/>
      <c r="I212" s="15" t="s">
        <v>19</v>
      </c>
      <c r="J212" s="14">
        <v>0</v>
      </c>
      <c r="K212" s="6">
        <v>0</v>
      </c>
      <c r="L212" s="6">
        <v>0</v>
      </c>
      <c r="M212" s="34">
        <v>0</v>
      </c>
      <c r="N212" s="79" t="s">
        <v>844</v>
      </c>
    </row>
    <row r="213" spans="1:14" s="3" customFormat="1" ht="12" x14ac:dyDescent="0.2">
      <c r="A213" s="14" t="s">
        <v>300</v>
      </c>
      <c r="B213" s="497" t="s">
        <v>248</v>
      </c>
      <c r="C213" s="498"/>
      <c r="D213" s="498"/>
      <c r="E213" s="498"/>
      <c r="F213" s="498"/>
      <c r="G213" s="498"/>
      <c r="H213" s="499"/>
      <c r="I213" s="15" t="s">
        <v>19</v>
      </c>
      <c r="J213" s="14">
        <v>0</v>
      </c>
      <c r="K213" s="6">
        <v>0</v>
      </c>
      <c r="L213" s="6">
        <v>0</v>
      </c>
      <c r="M213" s="34">
        <v>0</v>
      </c>
      <c r="N213" s="79" t="s">
        <v>844</v>
      </c>
    </row>
    <row r="214" spans="1:14" s="3" customFormat="1" ht="12" x14ac:dyDescent="0.2">
      <c r="A214" s="14" t="s">
        <v>301</v>
      </c>
      <c r="B214" s="485" t="s">
        <v>302</v>
      </c>
      <c r="C214" s="486"/>
      <c r="D214" s="486"/>
      <c r="E214" s="486"/>
      <c r="F214" s="486"/>
      <c r="G214" s="486"/>
      <c r="H214" s="487"/>
      <c r="I214" s="15" t="s">
        <v>19</v>
      </c>
      <c r="J214" s="14">
        <v>0</v>
      </c>
      <c r="K214" s="6">
        <v>0</v>
      </c>
      <c r="L214" s="6">
        <v>0</v>
      </c>
      <c r="M214" s="34">
        <v>0</v>
      </c>
      <c r="N214" s="79" t="s">
        <v>844</v>
      </c>
    </row>
    <row r="215" spans="1:14" s="3" customFormat="1" ht="12" x14ac:dyDescent="0.2">
      <c r="A215" s="14" t="s">
        <v>303</v>
      </c>
      <c r="B215" s="497" t="s">
        <v>248</v>
      </c>
      <c r="C215" s="498"/>
      <c r="D215" s="498"/>
      <c r="E215" s="498"/>
      <c r="F215" s="498"/>
      <c r="G215" s="498"/>
      <c r="H215" s="499"/>
      <c r="I215" s="15" t="s">
        <v>19</v>
      </c>
      <c r="J215" s="14">
        <v>0</v>
      </c>
      <c r="K215" s="6">
        <v>0</v>
      </c>
      <c r="L215" s="6">
        <v>0</v>
      </c>
      <c r="M215" s="34">
        <v>0</v>
      </c>
      <c r="N215" s="79" t="s">
        <v>844</v>
      </c>
    </row>
    <row r="216" spans="1:14" s="3" customFormat="1" ht="12" x14ac:dyDescent="0.2">
      <c r="A216" s="14" t="s">
        <v>304</v>
      </c>
      <c r="B216" s="485" t="s">
        <v>305</v>
      </c>
      <c r="C216" s="486"/>
      <c r="D216" s="486"/>
      <c r="E216" s="486"/>
      <c r="F216" s="486"/>
      <c r="G216" s="486"/>
      <c r="H216" s="487"/>
      <c r="I216" s="15" t="s">
        <v>19</v>
      </c>
      <c r="J216" s="14">
        <v>0</v>
      </c>
      <c r="K216" s="6">
        <v>0</v>
      </c>
      <c r="L216" s="6">
        <v>0</v>
      </c>
      <c r="M216" s="34">
        <v>0</v>
      </c>
      <c r="N216" s="79" t="s">
        <v>844</v>
      </c>
    </row>
    <row r="217" spans="1:14" s="3" customFormat="1" ht="12" x14ac:dyDescent="0.2">
      <c r="A217" s="14" t="s">
        <v>306</v>
      </c>
      <c r="B217" s="497" t="s">
        <v>248</v>
      </c>
      <c r="C217" s="498"/>
      <c r="D217" s="498"/>
      <c r="E217" s="498"/>
      <c r="F217" s="498"/>
      <c r="G217" s="498"/>
      <c r="H217" s="499"/>
      <c r="I217" s="15" t="s">
        <v>19</v>
      </c>
      <c r="J217" s="14">
        <v>0</v>
      </c>
      <c r="K217" s="6">
        <v>0</v>
      </c>
      <c r="L217" s="6">
        <v>0</v>
      </c>
      <c r="M217" s="34">
        <v>0</v>
      </c>
      <c r="N217" s="79" t="s">
        <v>844</v>
      </c>
    </row>
    <row r="218" spans="1:14" s="3" customFormat="1" ht="12" x14ac:dyDescent="0.2">
      <c r="A218" s="14" t="s">
        <v>307</v>
      </c>
      <c r="B218" s="485" t="s">
        <v>308</v>
      </c>
      <c r="C218" s="486"/>
      <c r="D218" s="486"/>
      <c r="E218" s="486"/>
      <c r="F218" s="486"/>
      <c r="G218" s="486"/>
      <c r="H218" s="487"/>
      <c r="I218" s="15" t="s">
        <v>19</v>
      </c>
      <c r="J218" s="14">
        <v>0</v>
      </c>
      <c r="K218" s="6">
        <v>0</v>
      </c>
      <c r="L218" s="6">
        <v>0</v>
      </c>
      <c r="M218" s="34">
        <v>0</v>
      </c>
      <c r="N218" s="79" t="s">
        <v>844</v>
      </c>
    </row>
    <row r="219" spans="1:14" s="3" customFormat="1" ht="12" x14ac:dyDescent="0.2">
      <c r="A219" s="14" t="s">
        <v>309</v>
      </c>
      <c r="B219" s="497" t="s">
        <v>248</v>
      </c>
      <c r="C219" s="498"/>
      <c r="D219" s="498"/>
      <c r="E219" s="498"/>
      <c r="F219" s="498"/>
      <c r="G219" s="498"/>
      <c r="H219" s="499"/>
      <c r="I219" s="15" t="s">
        <v>19</v>
      </c>
      <c r="J219" s="14">
        <v>0</v>
      </c>
      <c r="K219" s="6">
        <v>0</v>
      </c>
      <c r="L219" s="6">
        <v>0</v>
      </c>
      <c r="M219" s="34">
        <v>0</v>
      </c>
      <c r="N219" s="79" t="s">
        <v>844</v>
      </c>
    </row>
    <row r="220" spans="1:14" s="3" customFormat="1" ht="24" customHeight="1" x14ac:dyDescent="0.2">
      <c r="A220" s="14" t="s">
        <v>310</v>
      </c>
      <c r="B220" s="494" t="s">
        <v>311</v>
      </c>
      <c r="C220" s="495"/>
      <c r="D220" s="495"/>
      <c r="E220" s="495"/>
      <c r="F220" s="495"/>
      <c r="G220" s="495"/>
      <c r="H220" s="496"/>
      <c r="I220" s="15" t="s">
        <v>19</v>
      </c>
      <c r="J220" s="14">
        <v>0</v>
      </c>
      <c r="K220" s="6">
        <v>0</v>
      </c>
      <c r="L220" s="6">
        <v>0</v>
      </c>
      <c r="M220" s="34">
        <v>0</v>
      </c>
      <c r="N220" s="79" t="s">
        <v>844</v>
      </c>
    </row>
    <row r="221" spans="1:14" s="3" customFormat="1" ht="12" x14ac:dyDescent="0.2">
      <c r="A221" s="14" t="s">
        <v>312</v>
      </c>
      <c r="B221" s="497" t="s">
        <v>248</v>
      </c>
      <c r="C221" s="498"/>
      <c r="D221" s="498"/>
      <c r="E221" s="498"/>
      <c r="F221" s="498"/>
      <c r="G221" s="498"/>
      <c r="H221" s="499"/>
      <c r="I221" s="15" t="s">
        <v>19</v>
      </c>
      <c r="J221" s="14">
        <v>0</v>
      </c>
      <c r="K221" s="6">
        <v>0</v>
      </c>
      <c r="L221" s="6">
        <v>0</v>
      </c>
      <c r="M221" s="34">
        <v>0</v>
      </c>
      <c r="N221" s="79" t="s">
        <v>844</v>
      </c>
    </row>
    <row r="222" spans="1:14" s="3" customFormat="1" ht="12" x14ac:dyDescent="0.2">
      <c r="A222" s="14" t="s">
        <v>313</v>
      </c>
      <c r="B222" s="485" t="s">
        <v>314</v>
      </c>
      <c r="C222" s="486"/>
      <c r="D222" s="486"/>
      <c r="E222" s="486"/>
      <c r="F222" s="486"/>
      <c r="G222" s="486"/>
      <c r="H222" s="487"/>
      <c r="I222" s="15" t="s">
        <v>19</v>
      </c>
      <c r="J222" s="14">
        <v>0</v>
      </c>
      <c r="K222" s="6">
        <v>0</v>
      </c>
      <c r="L222" s="6">
        <v>0</v>
      </c>
      <c r="M222" s="34">
        <v>0</v>
      </c>
      <c r="N222" s="79" t="s">
        <v>844</v>
      </c>
    </row>
    <row r="223" spans="1:14" s="3" customFormat="1" ht="12" x14ac:dyDescent="0.2">
      <c r="A223" s="14" t="s">
        <v>315</v>
      </c>
      <c r="B223" s="497" t="s">
        <v>248</v>
      </c>
      <c r="C223" s="498"/>
      <c r="D223" s="498"/>
      <c r="E223" s="498"/>
      <c r="F223" s="498"/>
      <c r="G223" s="498"/>
      <c r="H223" s="499"/>
      <c r="I223" s="15" t="s">
        <v>19</v>
      </c>
      <c r="J223" s="14">
        <v>0</v>
      </c>
      <c r="K223" s="6">
        <v>0</v>
      </c>
      <c r="L223" s="6">
        <v>0</v>
      </c>
      <c r="M223" s="34">
        <v>0</v>
      </c>
      <c r="N223" s="79" t="s">
        <v>844</v>
      </c>
    </row>
    <row r="224" spans="1:14" s="3" customFormat="1" ht="24" customHeight="1" x14ac:dyDescent="0.2">
      <c r="A224" s="14" t="s">
        <v>316</v>
      </c>
      <c r="B224" s="500" t="s">
        <v>317</v>
      </c>
      <c r="C224" s="501"/>
      <c r="D224" s="501"/>
      <c r="E224" s="501"/>
      <c r="F224" s="501"/>
      <c r="G224" s="501"/>
      <c r="H224" s="502"/>
      <c r="I224" s="15" t="s">
        <v>2</v>
      </c>
      <c r="J224" s="14">
        <v>0</v>
      </c>
      <c r="K224" s="6">
        <v>0</v>
      </c>
      <c r="L224" s="6">
        <v>0</v>
      </c>
      <c r="M224" s="34">
        <v>0</v>
      </c>
      <c r="N224" s="79" t="s">
        <v>844</v>
      </c>
    </row>
    <row r="225" spans="1:14" s="3" customFormat="1" ht="12" x14ac:dyDescent="0.2">
      <c r="A225" s="14" t="s">
        <v>318</v>
      </c>
      <c r="B225" s="485" t="s">
        <v>319</v>
      </c>
      <c r="C225" s="486"/>
      <c r="D225" s="486"/>
      <c r="E225" s="486"/>
      <c r="F225" s="486"/>
      <c r="G225" s="486"/>
      <c r="H225" s="487"/>
      <c r="I225" s="15" t="s">
        <v>2</v>
      </c>
      <c r="J225" s="14">
        <v>0</v>
      </c>
      <c r="K225" s="6">
        <v>0</v>
      </c>
      <c r="L225" s="6">
        <v>0</v>
      </c>
      <c r="M225" s="34">
        <v>0</v>
      </c>
      <c r="N225" s="79" t="s">
        <v>844</v>
      </c>
    </row>
    <row r="226" spans="1:14" s="3" customFormat="1" ht="24" customHeight="1" x14ac:dyDescent="0.2">
      <c r="A226" s="14" t="s">
        <v>320</v>
      </c>
      <c r="B226" s="494" t="s">
        <v>321</v>
      </c>
      <c r="C226" s="495"/>
      <c r="D226" s="495"/>
      <c r="E226" s="495"/>
      <c r="F226" s="495"/>
      <c r="G226" s="495"/>
      <c r="H226" s="496"/>
      <c r="I226" s="15" t="s">
        <v>2</v>
      </c>
      <c r="J226" s="14">
        <v>0</v>
      </c>
      <c r="K226" s="6">
        <v>0</v>
      </c>
      <c r="L226" s="6">
        <v>0</v>
      </c>
      <c r="M226" s="34">
        <v>0</v>
      </c>
      <c r="N226" s="79" t="s">
        <v>844</v>
      </c>
    </row>
    <row r="227" spans="1:14" s="3" customFormat="1" ht="24" customHeight="1" x14ac:dyDescent="0.2">
      <c r="A227" s="14" t="s">
        <v>322</v>
      </c>
      <c r="B227" s="494" t="s">
        <v>323</v>
      </c>
      <c r="C227" s="495"/>
      <c r="D227" s="495"/>
      <c r="E227" s="495"/>
      <c r="F227" s="495"/>
      <c r="G227" s="495"/>
      <c r="H227" s="496"/>
      <c r="I227" s="15" t="s">
        <v>2</v>
      </c>
      <c r="J227" s="14">
        <v>0</v>
      </c>
      <c r="K227" s="6">
        <v>0</v>
      </c>
      <c r="L227" s="6">
        <v>0</v>
      </c>
      <c r="M227" s="34">
        <v>0</v>
      </c>
      <c r="N227" s="79" t="s">
        <v>844</v>
      </c>
    </row>
    <row r="228" spans="1:14" s="3" customFormat="1" ht="24" customHeight="1" x14ac:dyDescent="0.2">
      <c r="A228" s="14" t="s">
        <v>324</v>
      </c>
      <c r="B228" s="494" t="s">
        <v>325</v>
      </c>
      <c r="C228" s="495"/>
      <c r="D228" s="495"/>
      <c r="E228" s="495"/>
      <c r="F228" s="495"/>
      <c r="G228" s="495"/>
      <c r="H228" s="496"/>
      <c r="I228" s="15" t="s">
        <v>2</v>
      </c>
      <c r="J228" s="14">
        <v>0</v>
      </c>
      <c r="K228" s="6">
        <v>0</v>
      </c>
      <c r="L228" s="6">
        <v>0</v>
      </c>
      <c r="M228" s="34">
        <v>0</v>
      </c>
      <c r="N228" s="79" t="s">
        <v>844</v>
      </c>
    </row>
    <row r="229" spans="1:14" s="3" customFormat="1" ht="12" x14ac:dyDescent="0.2">
      <c r="A229" s="14" t="s">
        <v>326</v>
      </c>
      <c r="B229" s="485" t="s">
        <v>327</v>
      </c>
      <c r="C229" s="486"/>
      <c r="D229" s="486"/>
      <c r="E229" s="486"/>
      <c r="F229" s="486"/>
      <c r="G229" s="486"/>
      <c r="H229" s="487"/>
      <c r="I229" s="15" t="s">
        <v>2</v>
      </c>
      <c r="J229" s="14">
        <v>0</v>
      </c>
      <c r="K229" s="6">
        <v>0</v>
      </c>
      <c r="L229" s="6">
        <v>0</v>
      </c>
      <c r="M229" s="34">
        <v>0</v>
      </c>
      <c r="N229" s="79" t="s">
        <v>844</v>
      </c>
    </row>
    <row r="230" spans="1:14" s="3" customFormat="1" ht="12" x14ac:dyDescent="0.2">
      <c r="A230" s="14" t="s">
        <v>328</v>
      </c>
      <c r="B230" s="485" t="s">
        <v>329</v>
      </c>
      <c r="C230" s="486"/>
      <c r="D230" s="486"/>
      <c r="E230" s="486"/>
      <c r="F230" s="486"/>
      <c r="G230" s="486"/>
      <c r="H230" s="487"/>
      <c r="I230" s="15" t="s">
        <v>2</v>
      </c>
      <c r="J230" s="14">
        <v>0</v>
      </c>
      <c r="K230" s="6">
        <v>0</v>
      </c>
      <c r="L230" s="6">
        <v>0</v>
      </c>
      <c r="M230" s="34">
        <v>0</v>
      </c>
      <c r="N230" s="79" t="s">
        <v>844</v>
      </c>
    </row>
    <row r="231" spans="1:14" s="3" customFormat="1" ht="12" x14ac:dyDescent="0.2">
      <c r="A231" s="14" t="s">
        <v>330</v>
      </c>
      <c r="B231" s="485" t="s">
        <v>331</v>
      </c>
      <c r="C231" s="486"/>
      <c r="D231" s="486"/>
      <c r="E231" s="486"/>
      <c r="F231" s="486"/>
      <c r="G231" s="486"/>
      <c r="H231" s="487"/>
      <c r="I231" s="15" t="s">
        <v>2</v>
      </c>
      <c r="J231" s="14">
        <v>0</v>
      </c>
      <c r="K231" s="6">
        <v>0</v>
      </c>
      <c r="L231" s="6">
        <v>0</v>
      </c>
      <c r="M231" s="34">
        <v>0</v>
      </c>
      <c r="N231" s="79" t="s">
        <v>844</v>
      </c>
    </row>
    <row r="232" spans="1:14" s="3" customFormat="1" ht="12" x14ac:dyDescent="0.2">
      <c r="A232" s="14" t="s">
        <v>332</v>
      </c>
      <c r="B232" s="485" t="s">
        <v>333</v>
      </c>
      <c r="C232" s="486"/>
      <c r="D232" s="486"/>
      <c r="E232" s="486"/>
      <c r="F232" s="486"/>
      <c r="G232" s="486"/>
      <c r="H232" s="487"/>
      <c r="I232" s="15" t="s">
        <v>2</v>
      </c>
      <c r="J232" s="14">
        <v>0</v>
      </c>
      <c r="K232" s="6">
        <v>0</v>
      </c>
      <c r="L232" s="6">
        <v>0</v>
      </c>
      <c r="M232" s="34">
        <v>0</v>
      </c>
      <c r="N232" s="79" t="s">
        <v>844</v>
      </c>
    </row>
    <row r="233" spans="1:14" s="3" customFormat="1" ht="12" x14ac:dyDescent="0.2">
      <c r="A233" s="14" t="s">
        <v>334</v>
      </c>
      <c r="B233" s="485" t="s">
        <v>335</v>
      </c>
      <c r="C233" s="486"/>
      <c r="D233" s="486"/>
      <c r="E233" s="486"/>
      <c r="F233" s="486"/>
      <c r="G233" s="486"/>
      <c r="H233" s="487"/>
      <c r="I233" s="15" t="s">
        <v>2</v>
      </c>
      <c r="J233" s="14">
        <v>0</v>
      </c>
      <c r="K233" s="6">
        <v>0</v>
      </c>
      <c r="L233" s="6">
        <v>0</v>
      </c>
      <c r="M233" s="34">
        <v>0</v>
      </c>
      <c r="N233" s="79" t="s">
        <v>844</v>
      </c>
    </row>
    <row r="234" spans="1:14" s="3" customFormat="1" ht="24" customHeight="1" x14ac:dyDescent="0.2">
      <c r="A234" s="14" t="s">
        <v>336</v>
      </c>
      <c r="B234" s="494" t="s">
        <v>337</v>
      </c>
      <c r="C234" s="495"/>
      <c r="D234" s="495"/>
      <c r="E234" s="495"/>
      <c r="F234" s="495"/>
      <c r="G234" s="495"/>
      <c r="H234" s="496"/>
      <c r="I234" s="15" t="s">
        <v>2</v>
      </c>
      <c r="J234" s="14">
        <v>0</v>
      </c>
      <c r="K234" s="6">
        <v>0</v>
      </c>
      <c r="L234" s="6">
        <v>0</v>
      </c>
      <c r="M234" s="34">
        <v>0</v>
      </c>
      <c r="N234" s="79" t="s">
        <v>844</v>
      </c>
    </row>
    <row r="235" spans="1:14" s="3" customFormat="1" ht="12" x14ac:dyDescent="0.2">
      <c r="A235" s="14" t="s">
        <v>338</v>
      </c>
      <c r="B235" s="497" t="s">
        <v>43</v>
      </c>
      <c r="C235" s="498"/>
      <c r="D235" s="498"/>
      <c r="E235" s="498"/>
      <c r="F235" s="498"/>
      <c r="G235" s="498"/>
      <c r="H235" s="499"/>
      <c r="I235" s="15" t="s">
        <v>2</v>
      </c>
      <c r="J235" s="14">
        <v>0</v>
      </c>
      <c r="K235" s="6">
        <v>0</v>
      </c>
      <c r="L235" s="6">
        <v>0</v>
      </c>
      <c r="M235" s="34">
        <v>0</v>
      </c>
      <c r="N235" s="79" t="s">
        <v>844</v>
      </c>
    </row>
    <row r="236" spans="1:14" s="3" customFormat="1" ht="12.75" thickBot="1" x14ac:dyDescent="0.25">
      <c r="A236" s="21" t="s">
        <v>339</v>
      </c>
      <c r="B236" s="545" t="s">
        <v>45</v>
      </c>
      <c r="C236" s="546"/>
      <c r="D236" s="546"/>
      <c r="E236" s="546"/>
      <c r="F236" s="546"/>
      <c r="G236" s="546"/>
      <c r="H236" s="547"/>
      <c r="I236" s="22" t="s">
        <v>2</v>
      </c>
      <c r="J236" s="21">
        <v>0</v>
      </c>
      <c r="K236" s="23">
        <v>0</v>
      </c>
      <c r="L236" s="23">
        <v>0</v>
      </c>
      <c r="M236" s="37">
        <v>0</v>
      </c>
      <c r="N236" s="82" t="s">
        <v>844</v>
      </c>
    </row>
    <row r="237" spans="1:14" ht="16.5" thickBot="1" x14ac:dyDescent="0.3">
      <c r="A237" s="512" t="s">
        <v>340</v>
      </c>
      <c r="B237" s="513"/>
      <c r="C237" s="513"/>
      <c r="D237" s="513"/>
      <c r="E237" s="513"/>
      <c r="F237" s="513"/>
      <c r="G237" s="513"/>
      <c r="H237" s="513"/>
      <c r="I237" s="513"/>
      <c r="J237" s="513"/>
      <c r="K237" s="513"/>
      <c r="L237" s="513"/>
      <c r="M237" s="513"/>
      <c r="N237" s="514"/>
    </row>
    <row r="238" spans="1:14" s="3" customFormat="1" ht="12" x14ac:dyDescent="0.2">
      <c r="A238" s="11" t="s">
        <v>341</v>
      </c>
      <c r="B238" s="506" t="s">
        <v>342</v>
      </c>
      <c r="C238" s="507"/>
      <c r="D238" s="507"/>
      <c r="E238" s="507"/>
      <c r="F238" s="507"/>
      <c r="G238" s="507"/>
      <c r="H238" s="508"/>
      <c r="I238" s="12" t="s">
        <v>242</v>
      </c>
      <c r="J238" s="11" t="s">
        <v>343</v>
      </c>
      <c r="K238" s="16" t="s">
        <v>343</v>
      </c>
      <c r="L238" s="16"/>
      <c r="M238" s="16" t="s">
        <v>343</v>
      </c>
      <c r="N238" s="12" t="s">
        <v>343</v>
      </c>
    </row>
    <row r="239" spans="1:14" s="3" customFormat="1" ht="12" x14ac:dyDescent="0.2">
      <c r="A239" s="14" t="s">
        <v>344</v>
      </c>
      <c r="B239" s="488" t="s">
        <v>345</v>
      </c>
      <c r="C239" s="489"/>
      <c r="D239" s="489"/>
      <c r="E239" s="489"/>
      <c r="F239" s="489"/>
      <c r="G239" s="489"/>
      <c r="H239" s="490"/>
      <c r="I239" s="15" t="s">
        <v>346</v>
      </c>
      <c r="J239" s="14" t="s">
        <v>844</v>
      </c>
      <c r="K239" s="6" t="s">
        <v>844</v>
      </c>
      <c r="L239" s="6" t="s">
        <v>844</v>
      </c>
      <c r="M239" s="34" t="s">
        <v>844</v>
      </c>
      <c r="N239" s="79" t="s">
        <v>844</v>
      </c>
    </row>
    <row r="240" spans="1:14" s="3" customFormat="1" ht="12" x14ac:dyDescent="0.2">
      <c r="A240" s="14" t="s">
        <v>347</v>
      </c>
      <c r="B240" s="488" t="s">
        <v>348</v>
      </c>
      <c r="C240" s="489"/>
      <c r="D240" s="489"/>
      <c r="E240" s="489"/>
      <c r="F240" s="489"/>
      <c r="G240" s="489"/>
      <c r="H240" s="490"/>
      <c r="I240" s="15" t="s">
        <v>349</v>
      </c>
      <c r="J240" s="14" t="s">
        <v>844</v>
      </c>
      <c r="K240" s="6" t="s">
        <v>844</v>
      </c>
      <c r="L240" s="6" t="s">
        <v>844</v>
      </c>
      <c r="M240" s="34" t="s">
        <v>844</v>
      </c>
      <c r="N240" s="79" t="s">
        <v>844</v>
      </c>
    </row>
    <row r="241" spans="1:14" s="3" customFormat="1" ht="12" x14ac:dyDescent="0.2">
      <c r="A241" s="14" t="s">
        <v>350</v>
      </c>
      <c r="B241" s="488" t="s">
        <v>351</v>
      </c>
      <c r="C241" s="489"/>
      <c r="D241" s="489"/>
      <c r="E241" s="489"/>
      <c r="F241" s="489"/>
      <c r="G241" s="489"/>
      <c r="H241" s="490"/>
      <c r="I241" s="15" t="s">
        <v>346</v>
      </c>
      <c r="J241" s="14" t="s">
        <v>844</v>
      </c>
      <c r="K241" s="6" t="s">
        <v>844</v>
      </c>
      <c r="L241" s="6" t="s">
        <v>844</v>
      </c>
      <c r="M241" s="34" t="s">
        <v>844</v>
      </c>
      <c r="N241" s="79" t="s">
        <v>844</v>
      </c>
    </row>
    <row r="242" spans="1:14" s="3" customFormat="1" ht="12" x14ac:dyDescent="0.2">
      <c r="A242" s="14" t="s">
        <v>352</v>
      </c>
      <c r="B242" s="488" t="s">
        <v>353</v>
      </c>
      <c r="C242" s="489"/>
      <c r="D242" s="489"/>
      <c r="E242" s="489"/>
      <c r="F242" s="489"/>
      <c r="G242" s="489"/>
      <c r="H242" s="490"/>
      <c r="I242" s="15" t="s">
        <v>349</v>
      </c>
      <c r="J242" s="14" t="s">
        <v>844</v>
      </c>
      <c r="K242" s="6" t="s">
        <v>844</v>
      </c>
      <c r="L242" s="6" t="s">
        <v>844</v>
      </c>
      <c r="M242" s="34" t="s">
        <v>844</v>
      </c>
      <c r="N242" s="79" t="s">
        <v>844</v>
      </c>
    </row>
    <row r="243" spans="1:14" s="3" customFormat="1" ht="12" x14ac:dyDescent="0.2">
      <c r="A243" s="14" t="s">
        <v>354</v>
      </c>
      <c r="B243" s="488" t="s">
        <v>355</v>
      </c>
      <c r="C243" s="489"/>
      <c r="D243" s="489"/>
      <c r="E243" s="489"/>
      <c r="F243" s="489"/>
      <c r="G243" s="489"/>
      <c r="H243" s="490"/>
      <c r="I243" s="15" t="s">
        <v>356</v>
      </c>
      <c r="J243" s="14" t="s">
        <v>844</v>
      </c>
      <c r="K243" s="6" t="s">
        <v>844</v>
      </c>
      <c r="L243" s="6" t="s">
        <v>844</v>
      </c>
      <c r="M243" s="34" t="s">
        <v>844</v>
      </c>
      <c r="N243" s="79" t="s">
        <v>844</v>
      </c>
    </row>
    <row r="244" spans="1:14" s="3" customFormat="1" ht="12" x14ac:dyDescent="0.2">
      <c r="A244" s="14" t="s">
        <v>357</v>
      </c>
      <c r="B244" s="488" t="s">
        <v>358</v>
      </c>
      <c r="C244" s="489"/>
      <c r="D244" s="489"/>
      <c r="E244" s="489"/>
      <c r="F244" s="489"/>
      <c r="G244" s="489"/>
      <c r="H244" s="490"/>
      <c r="I244" s="15" t="s">
        <v>242</v>
      </c>
      <c r="J244" s="14" t="s">
        <v>343</v>
      </c>
      <c r="K244" s="6" t="s">
        <v>343</v>
      </c>
      <c r="L244" s="6"/>
      <c r="M244" s="6" t="s">
        <v>343</v>
      </c>
      <c r="N244" s="15" t="s">
        <v>343</v>
      </c>
    </row>
    <row r="245" spans="1:14" s="3" customFormat="1" ht="12" x14ac:dyDescent="0.2">
      <c r="A245" s="14" t="s">
        <v>359</v>
      </c>
      <c r="B245" s="485" t="s">
        <v>360</v>
      </c>
      <c r="C245" s="486"/>
      <c r="D245" s="486"/>
      <c r="E245" s="486"/>
      <c r="F245" s="486"/>
      <c r="G245" s="486"/>
      <c r="H245" s="487"/>
      <c r="I245" s="15" t="s">
        <v>356</v>
      </c>
      <c r="J245" s="14" t="s">
        <v>844</v>
      </c>
      <c r="K245" s="6" t="s">
        <v>844</v>
      </c>
      <c r="L245" s="6" t="s">
        <v>844</v>
      </c>
      <c r="M245" s="34" t="s">
        <v>844</v>
      </c>
      <c r="N245" s="79" t="s">
        <v>844</v>
      </c>
    </row>
    <row r="246" spans="1:14" s="3" customFormat="1" ht="12" x14ac:dyDescent="0.2">
      <c r="A246" s="14" t="s">
        <v>361</v>
      </c>
      <c r="B246" s="485" t="s">
        <v>362</v>
      </c>
      <c r="C246" s="486"/>
      <c r="D246" s="486"/>
      <c r="E246" s="486"/>
      <c r="F246" s="486"/>
      <c r="G246" s="486"/>
      <c r="H246" s="487"/>
      <c r="I246" s="15" t="s">
        <v>363</v>
      </c>
      <c r="J246" s="14" t="s">
        <v>844</v>
      </c>
      <c r="K246" s="6" t="s">
        <v>844</v>
      </c>
      <c r="L246" s="6" t="s">
        <v>844</v>
      </c>
      <c r="M246" s="34" t="s">
        <v>844</v>
      </c>
      <c r="N246" s="79" t="s">
        <v>844</v>
      </c>
    </row>
    <row r="247" spans="1:14" s="3" customFormat="1" ht="12" x14ac:dyDescent="0.2">
      <c r="A247" s="14" t="s">
        <v>364</v>
      </c>
      <c r="B247" s="488" t="s">
        <v>365</v>
      </c>
      <c r="C247" s="489"/>
      <c r="D247" s="489"/>
      <c r="E247" s="489"/>
      <c r="F247" s="489"/>
      <c r="G247" s="489"/>
      <c r="H247" s="490"/>
      <c r="I247" s="15" t="s">
        <v>242</v>
      </c>
      <c r="J247" s="14" t="s">
        <v>343</v>
      </c>
      <c r="K247" s="6" t="s">
        <v>343</v>
      </c>
      <c r="L247" s="6"/>
      <c r="M247" s="6" t="s">
        <v>343</v>
      </c>
      <c r="N247" s="15" t="s">
        <v>343</v>
      </c>
    </row>
    <row r="248" spans="1:14" s="3" customFormat="1" ht="12" x14ac:dyDescent="0.2">
      <c r="A248" s="14" t="s">
        <v>366</v>
      </c>
      <c r="B248" s="485" t="s">
        <v>360</v>
      </c>
      <c r="C248" s="486"/>
      <c r="D248" s="486"/>
      <c r="E248" s="486"/>
      <c r="F248" s="486"/>
      <c r="G248" s="486"/>
      <c r="H248" s="487"/>
      <c r="I248" s="15" t="s">
        <v>356</v>
      </c>
      <c r="J248" s="14" t="s">
        <v>844</v>
      </c>
      <c r="K248" s="6" t="s">
        <v>844</v>
      </c>
      <c r="L248" s="6" t="s">
        <v>844</v>
      </c>
      <c r="M248" s="34" t="s">
        <v>844</v>
      </c>
      <c r="N248" s="79" t="s">
        <v>844</v>
      </c>
    </row>
    <row r="249" spans="1:14" s="3" customFormat="1" ht="12" x14ac:dyDescent="0.2">
      <c r="A249" s="14" t="s">
        <v>367</v>
      </c>
      <c r="B249" s="485" t="s">
        <v>368</v>
      </c>
      <c r="C249" s="486"/>
      <c r="D249" s="486"/>
      <c r="E249" s="486"/>
      <c r="F249" s="486"/>
      <c r="G249" s="486"/>
      <c r="H249" s="487"/>
      <c r="I249" s="15" t="s">
        <v>346</v>
      </c>
      <c r="J249" s="14" t="s">
        <v>844</v>
      </c>
      <c r="K249" s="6" t="s">
        <v>844</v>
      </c>
      <c r="L249" s="6" t="s">
        <v>844</v>
      </c>
      <c r="M249" s="34" t="s">
        <v>844</v>
      </c>
      <c r="N249" s="79" t="s">
        <v>844</v>
      </c>
    </row>
    <row r="250" spans="1:14" s="3" customFormat="1" ht="12" x14ac:dyDescent="0.2">
      <c r="A250" s="14" t="s">
        <v>369</v>
      </c>
      <c r="B250" s="485" t="s">
        <v>362</v>
      </c>
      <c r="C250" s="486"/>
      <c r="D250" s="486"/>
      <c r="E250" s="486"/>
      <c r="F250" s="486"/>
      <c r="G250" s="486"/>
      <c r="H250" s="487"/>
      <c r="I250" s="15" t="s">
        <v>363</v>
      </c>
      <c r="J250" s="14" t="s">
        <v>844</v>
      </c>
      <c r="K250" s="6" t="s">
        <v>844</v>
      </c>
      <c r="L250" s="6" t="s">
        <v>844</v>
      </c>
      <c r="M250" s="34" t="s">
        <v>844</v>
      </c>
      <c r="N250" s="79" t="s">
        <v>844</v>
      </c>
    </row>
    <row r="251" spans="1:14" s="3" customFormat="1" ht="12" x14ac:dyDescent="0.2">
      <c r="A251" s="14" t="s">
        <v>370</v>
      </c>
      <c r="B251" s="488" t="s">
        <v>371</v>
      </c>
      <c r="C251" s="489"/>
      <c r="D251" s="489"/>
      <c r="E251" s="489"/>
      <c r="F251" s="489"/>
      <c r="G251" s="489"/>
      <c r="H251" s="490"/>
      <c r="I251" s="15" t="s">
        <v>242</v>
      </c>
      <c r="J251" s="14" t="s">
        <v>343</v>
      </c>
      <c r="K251" s="6" t="s">
        <v>343</v>
      </c>
      <c r="L251" s="6"/>
      <c r="M251" s="6" t="s">
        <v>343</v>
      </c>
      <c r="N251" s="15" t="s">
        <v>343</v>
      </c>
    </row>
    <row r="252" spans="1:14" s="3" customFormat="1" ht="12" x14ac:dyDescent="0.2">
      <c r="A252" s="14" t="s">
        <v>372</v>
      </c>
      <c r="B252" s="485" t="s">
        <v>360</v>
      </c>
      <c r="C252" s="486"/>
      <c r="D252" s="486"/>
      <c r="E252" s="486"/>
      <c r="F252" s="486"/>
      <c r="G252" s="486"/>
      <c r="H252" s="487"/>
      <c r="I252" s="15" t="s">
        <v>356</v>
      </c>
      <c r="J252" s="14" t="s">
        <v>844</v>
      </c>
      <c r="K252" s="6" t="s">
        <v>844</v>
      </c>
      <c r="L252" s="6" t="s">
        <v>844</v>
      </c>
      <c r="M252" s="34" t="s">
        <v>844</v>
      </c>
      <c r="N252" s="79" t="s">
        <v>844</v>
      </c>
    </row>
    <row r="253" spans="1:14" s="3" customFormat="1" ht="12" x14ac:dyDescent="0.2">
      <c r="A253" s="14" t="s">
        <v>373</v>
      </c>
      <c r="B253" s="485" t="s">
        <v>362</v>
      </c>
      <c r="C253" s="486"/>
      <c r="D253" s="486"/>
      <c r="E253" s="486"/>
      <c r="F253" s="486"/>
      <c r="G253" s="486"/>
      <c r="H253" s="487"/>
      <c r="I253" s="15" t="s">
        <v>363</v>
      </c>
      <c r="J253" s="14" t="s">
        <v>844</v>
      </c>
      <c r="K253" s="6" t="s">
        <v>844</v>
      </c>
      <c r="L253" s="6" t="s">
        <v>844</v>
      </c>
      <c r="M253" s="34" t="s">
        <v>844</v>
      </c>
      <c r="N253" s="79" t="s">
        <v>844</v>
      </c>
    </row>
    <row r="254" spans="1:14" s="3" customFormat="1" ht="12" x14ac:dyDescent="0.2">
      <c r="A254" s="14" t="s">
        <v>374</v>
      </c>
      <c r="B254" s="488" t="s">
        <v>375</v>
      </c>
      <c r="C254" s="489"/>
      <c r="D254" s="489"/>
      <c r="E254" s="489"/>
      <c r="F254" s="489"/>
      <c r="G254" s="489"/>
      <c r="H254" s="490"/>
      <c r="I254" s="15" t="s">
        <v>242</v>
      </c>
      <c r="J254" s="14" t="s">
        <v>343</v>
      </c>
      <c r="K254" s="6" t="s">
        <v>343</v>
      </c>
      <c r="L254" s="6"/>
      <c r="M254" s="6" t="s">
        <v>343</v>
      </c>
      <c r="N254" s="15" t="s">
        <v>343</v>
      </c>
    </row>
    <row r="255" spans="1:14" s="3" customFormat="1" ht="12" x14ac:dyDescent="0.2">
      <c r="A255" s="14" t="s">
        <v>376</v>
      </c>
      <c r="B255" s="485" t="s">
        <v>360</v>
      </c>
      <c r="C255" s="486"/>
      <c r="D255" s="486"/>
      <c r="E255" s="486"/>
      <c r="F255" s="486"/>
      <c r="G255" s="486"/>
      <c r="H255" s="487"/>
      <c r="I255" s="15" t="s">
        <v>356</v>
      </c>
      <c r="J255" s="14" t="s">
        <v>844</v>
      </c>
      <c r="K255" s="6" t="s">
        <v>844</v>
      </c>
      <c r="L255" s="6" t="s">
        <v>844</v>
      </c>
      <c r="M255" s="34" t="s">
        <v>844</v>
      </c>
      <c r="N255" s="79" t="s">
        <v>844</v>
      </c>
    </row>
    <row r="256" spans="1:14" s="3" customFormat="1" ht="12" x14ac:dyDescent="0.2">
      <c r="A256" s="14" t="s">
        <v>377</v>
      </c>
      <c r="B256" s="485" t="s">
        <v>368</v>
      </c>
      <c r="C256" s="486"/>
      <c r="D256" s="486"/>
      <c r="E256" s="486"/>
      <c r="F256" s="486"/>
      <c r="G256" s="486"/>
      <c r="H256" s="487"/>
      <c r="I256" s="15" t="s">
        <v>346</v>
      </c>
      <c r="J256" s="14" t="s">
        <v>844</v>
      </c>
      <c r="K256" s="6" t="s">
        <v>844</v>
      </c>
      <c r="L256" s="6" t="s">
        <v>844</v>
      </c>
      <c r="M256" s="34" t="s">
        <v>844</v>
      </c>
      <c r="N256" s="79" t="s">
        <v>844</v>
      </c>
    </row>
    <row r="257" spans="1:14" s="3" customFormat="1" ht="12" x14ac:dyDescent="0.2">
      <c r="A257" s="14" t="s">
        <v>378</v>
      </c>
      <c r="B257" s="485" t="s">
        <v>362</v>
      </c>
      <c r="C257" s="486"/>
      <c r="D257" s="486"/>
      <c r="E257" s="486"/>
      <c r="F257" s="486"/>
      <c r="G257" s="486"/>
      <c r="H257" s="487"/>
      <c r="I257" s="15" t="s">
        <v>363</v>
      </c>
      <c r="J257" s="14" t="s">
        <v>844</v>
      </c>
      <c r="K257" s="6" t="s">
        <v>844</v>
      </c>
      <c r="L257" s="6" t="s">
        <v>844</v>
      </c>
      <c r="M257" s="34" t="s">
        <v>844</v>
      </c>
      <c r="N257" s="79" t="s">
        <v>844</v>
      </c>
    </row>
    <row r="258" spans="1:14" s="3" customFormat="1" ht="12" x14ac:dyDescent="0.2">
      <c r="A258" s="14" t="s">
        <v>379</v>
      </c>
      <c r="B258" s="491" t="s">
        <v>380</v>
      </c>
      <c r="C258" s="492"/>
      <c r="D258" s="492"/>
      <c r="E258" s="492"/>
      <c r="F258" s="492"/>
      <c r="G258" s="492"/>
      <c r="H258" s="493"/>
      <c r="I258" s="15" t="s">
        <v>242</v>
      </c>
      <c r="J258" s="14" t="s">
        <v>343</v>
      </c>
      <c r="K258" s="6" t="s">
        <v>343</v>
      </c>
      <c r="L258" s="6" t="s">
        <v>343</v>
      </c>
      <c r="M258" s="6" t="s">
        <v>343</v>
      </c>
      <c r="N258" s="15" t="s">
        <v>343</v>
      </c>
    </row>
    <row r="259" spans="1:14" s="3" customFormat="1" ht="12" x14ac:dyDescent="0.2">
      <c r="A259" s="14" t="s">
        <v>381</v>
      </c>
      <c r="B259" s="488" t="s">
        <v>382</v>
      </c>
      <c r="C259" s="489"/>
      <c r="D259" s="489"/>
      <c r="E259" s="489"/>
      <c r="F259" s="489"/>
      <c r="G259" s="489"/>
      <c r="H259" s="490"/>
      <c r="I259" s="15" t="s">
        <v>356</v>
      </c>
      <c r="J259" s="84">
        <v>504.90773999999999</v>
      </c>
      <c r="K259" s="98">
        <v>0</v>
      </c>
      <c r="L259" s="6">
        <v>0</v>
      </c>
      <c r="M259" s="34">
        <v>0</v>
      </c>
      <c r="N259" s="79">
        <v>0</v>
      </c>
    </row>
    <row r="260" spans="1:14" s="3" customFormat="1" ht="24" customHeight="1" x14ac:dyDescent="0.2">
      <c r="A260" s="14" t="s">
        <v>383</v>
      </c>
      <c r="B260" s="494" t="s">
        <v>384</v>
      </c>
      <c r="C260" s="495"/>
      <c r="D260" s="495"/>
      <c r="E260" s="495"/>
      <c r="F260" s="495"/>
      <c r="G260" s="495"/>
      <c r="H260" s="496"/>
      <c r="I260" s="15" t="s">
        <v>356</v>
      </c>
      <c r="J260" s="14">
        <v>0</v>
      </c>
      <c r="K260" s="6">
        <v>0</v>
      </c>
      <c r="L260" s="6">
        <v>0</v>
      </c>
      <c r="M260" s="34">
        <v>0</v>
      </c>
      <c r="N260" s="79">
        <v>0</v>
      </c>
    </row>
    <row r="261" spans="1:14" s="3" customFormat="1" ht="12" x14ac:dyDescent="0.2">
      <c r="A261" s="14" t="s">
        <v>385</v>
      </c>
      <c r="B261" s="497" t="s">
        <v>386</v>
      </c>
      <c r="C261" s="498"/>
      <c r="D261" s="498"/>
      <c r="E261" s="498"/>
      <c r="F261" s="498"/>
      <c r="G261" s="498"/>
      <c r="H261" s="499"/>
      <c r="I261" s="15" t="s">
        <v>356</v>
      </c>
      <c r="J261" s="14">
        <v>0</v>
      </c>
      <c r="K261" s="6">
        <v>0</v>
      </c>
      <c r="L261" s="6">
        <v>0</v>
      </c>
      <c r="M261" s="34">
        <v>0</v>
      </c>
      <c r="N261" s="79">
        <v>0</v>
      </c>
    </row>
    <row r="262" spans="1:14" s="3" customFormat="1" ht="12" x14ac:dyDescent="0.2">
      <c r="A262" s="14" t="s">
        <v>387</v>
      </c>
      <c r="B262" s="497" t="s">
        <v>388</v>
      </c>
      <c r="C262" s="498"/>
      <c r="D262" s="498"/>
      <c r="E262" s="498"/>
      <c r="F262" s="498"/>
      <c r="G262" s="498"/>
      <c r="H262" s="499"/>
      <c r="I262" s="15" t="s">
        <v>356</v>
      </c>
      <c r="J262" s="14">
        <v>0</v>
      </c>
      <c r="K262" s="6">
        <v>0</v>
      </c>
      <c r="L262" s="6">
        <v>0</v>
      </c>
      <c r="M262" s="34">
        <v>0</v>
      </c>
      <c r="N262" s="79">
        <v>0</v>
      </c>
    </row>
    <row r="263" spans="1:14" s="3" customFormat="1" ht="12" x14ac:dyDescent="0.2">
      <c r="A263" s="14" t="s">
        <v>389</v>
      </c>
      <c r="B263" s="488" t="s">
        <v>390</v>
      </c>
      <c r="C263" s="489"/>
      <c r="D263" s="489"/>
      <c r="E263" s="489"/>
      <c r="F263" s="489"/>
      <c r="G263" s="489"/>
      <c r="H263" s="490"/>
      <c r="I263" s="15" t="s">
        <v>356</v>
      </c>
      <c r="J263" s="84">
        <v>74.977999999999994</v>
      </c>
      <c r="K263" s="84"/>
      <c r="L263" s="6">
        <v>0</v>
      </c>
      <c r="M263" s="34">
        <v>0</v>
      </c>
      <c r="N263" s="79">
        <v>0</v>
      </c>
    </row>
    <row r="264" spans="1:14" s="3" customFormat="1" ht="12" x14ac:dyDescent="0.2">
      <c r="A264" s="14" t="s">
        <v>391</v>
      </c>
      <c r="B264" s="488" t="s">
        <v>392</v>
      </c>
      <c r="C264" s="489"/>
      <c r="D264" s="489"/>
      <c r="E264" s="489"/>
      <c r="F264" s="489"/>
      <c r="G264" s="489"/>
      <c r="H264" s="490"/>
      <c r="I264" s="15" t="s">
        <v>346</v>
      </c>
      <c r="J264" s="14">
        <v>64.786000000000001</v>
      </c>
      <c r="K264" s="14"/>
      <c r="L264" s="6">
        <v>0</v>
      </c>
      <c r="M264" s="34">
        <v>0</v>
      </c>
      <c r="N264" s="79">
        <v>0</v>
      </c>
    </row>
    <row r="265" spans="1:14" s="3" customFormat="1" ht="24" customHeight="1" x14ac:dyDescent="0.2">
      <c r="A265" s="14" t="s">
        <v>393</v>
      </c>
      <c r="B265" s="494" t="s">
        <v>394</v>
      </c>
      <c r="C265" s="495"/>
      <c r="D265" s="495"/>
      <c r="E265" s="495"/>
      <c r="F265" s="495"/>
      <c r="G265" s="495"/>
      <c r="H265" s="496"/>
      <c r="I265" s="15" t="s">
        <v>346</v>
      </c>
      <c r="J265" s="14">
        <v>0</v>
      </c>
      <c r="K265" s="6">
        <v>0</v>
      </c>
      <c r="L265" s="6">
        <v>0</v>
      </c>
      <c r="M265" s="34">
        <v>0</v>
      </c>
      <c r="N265" s="79">
        <v>0</v>
      </c>
    </row>
    <row r="266" spans="1:14" s="3" customFormat="1" ht="12" x14ac:dyDescent="0.2">
      <c r="A266" s="14" t="s">
        <v>395</v>
      </c>
      <c r="B266" s="497" t="s">
        <v>386</v>
      </c>
      <c r="C266" s="498"/>
      <c r="D266" s="498"/>
      <c r="E266" s="498"/>
      <c r="F266" s="498"/>
      <c r="G266" s="498"/>
      <c r="H266" s="499"/>
      <c r="I266" s="15" t="s">
        <v>346</v>
      </c>
      <c r="J266" s="14">
        <v>0</v>
      </c>
      <c r="K266" s="6">
        <v>0</v>
      </c>
      <c r="L266" s="6">
        <v>0</v>
      </c>
      <c r="M266" s="34">
        <v>0</v>
      </c>
      <c r="N266" s="79">
        <v>0</v>
      </c>
    </row>
    <row r="267" spans="1:14" s="3" customFormat="1" ht="12" x14ac:dyDescent="0.2">
      <c r="A267" s="14" t="s">
        <v>396</v>
      </c>
      <c r="B267" s="497" t="s">
        <v>388</v>
      </c>
      <c r="C267" s="498"/>
      <c r="D267" s="498"/>
      <c r="E267" s="498"/>
      <c r="F267" s="498"/>
      <c r="G267" s="498"/>
      <c r="H267" s="499"/>
      <c r="I267" s="15" t="s">
        <v>346</v>
      </c>
      <c r="J267" s="14">
        <v>0</v>
      </c>
      <c r="K267" s="6">
        <v>0</v>
      </c>
      <c r="L267" s="6">
        <v>0</v>
      </c>
      <c r="M267" s="34">
        <v>0</v>
      </c>
      <c r="N267" s="79">
        <v>0</v>
      </c>
    </row>
    <row r="268" spans="1:14" s="3" customFormat="1" ht="12" x14ac:dyDescent="0.2">
      <c r="A268" s="14" t="s">
        <v>397</v>
      </c>
      <c r="B268" s="488" t="s">
        <v>398</v>
      </c>
      <c r="C268" s="489"/>
      <c r="D268" s="489"/>
      <c r="E268" s="489"/>
      <c r="F268" s="489"/>
      <c r="G268" s="489"/>
      <c r="H268" s="490"/>
      <c r="I268" s="15" t="s">
        <v>399</v>
      </c>
      <c r="J268" s="84">
        <v>4148.5600000000004</v>
      </c>
      <c r="K268" s="84"/>
      <c r="L268" s="6">
        <v>0</v>
      </c>
      <c r="M268" s="34">
        <v>0</v>
      </c>
      <c r="N268" s="79">
        <v>0</v>
      </c>
    </row>
    <row r="269" spans="1:14" s="3" customFormat="1" ht="24" customHeight="1" x14ac:dyDescent="0.2">
      <c r="A269" s="14" t="s">
        <v>400</v>
      </c>
      <c r="B269" s="500" t="s">
        <v>536</v>
      </c>
      <c r="C269" s="501"/>
      <c r="D269" s="501"/>
      <c r="E269" s="501"/>
      <c r="F269" s="501"/>
      <c r="G269" s="501"/>
      <c r="H269" s="502"/>
      <c r="I269" s="15" t="s">
        <v>19</v>
      </c>
      <c r="J269" s="14">
        <v>0</v>
      </c>
      <c r="K269" s="6">
        <v>0</v>
      </c>
      <c r="L269" s="6">
        <v>0</v>
      </c>
      <c r="M269" s="34">
        <v>0</v>
      </c>
      <c r="N269" s="79">
        <v>0</v>
      </c>
    </row>
    <row r="270" spans="1:14" s="3" customFormat="1" ht="12" x14ac:dyDescent="0.2">
      <c r="A270" s="14" t="s">
        <v>401</v>
      </c>
      <c r="B270" s="491" t="s">
        <v>402</v>
      </c>
      <c r="C270" s="492"/>
      <c r="D270" s="492"/>
      <c r="E270" s="492"/>
      <c r="F270" s="492"/>
      <c r="G270" s="492"/>
      <c r="H270" s="493"/>
      <c r="I270" s="15" t="s">
        <v>242</v>
      </c>
      <c r="J270" s="14" t="s">
        <v>343</v>
      </c>
      <c r="K270" s="6" t="s">
        <v>343</v>
      </c>
      <c r="L270" s="6" t="s">
        <v>343</v>
      </c>
      <c r="M270" s="6" t="s">
        <v>343</v>
      </c>
      <c r="N270" s="15" t="s">
        <v>343</v>
      </c>
    </row>
    <row r="271" spans="1:14" s="3" customFormat="1" ht="12" x14ac:dyDescent="0.2">
      <c r="A271" s="14" t="s">
        <v>403</v>
      </c>
      <c r="B271" s="488" t="s">
        <v>404</v>
      </c>
      <c r="C271" s="489"/>
      <c r="D271" s="489"/>
      <c r="E271" s="489"/>
      <c r="F271" s="489"/>
      <c r="G271" s="489"/>
      <c r="H271" s="490"/>
      <c r="I271" s="15" t="s">
        <v>356</v>
      </c>
      <c r="J271" s="14" t="s">
        <v>844</v>
      </c>
      <c r="K271" s="6" t="s">
        <v>844</v>
      </c>
      <c r="L271" s="6" t="s">
        <v>844</v>
      </c>
      <c r="M271" s="34" t="s">
        <v>844</v>
      </c>
      <c r="N271" s="79" t="s">
        <v>844</v>
      </c>
    </row>
    <row r="272" spans="1:14" s="3" customFormat="1" ht="12" x14ac:dyDescent="0.2">
      <c r="A272" s="14" t="s">
        <v>405</v>
      </c>
      <c r="B272" s="488" t="s">
        <v>406</v>
      </c>
      <c r="C272" s="489"/>
      <c r="D272" s="489"/>
      <c r="E272" s="489"/>
      <c r="F272" s="489"/>
      <c r="G272" s="489"/>
      <c r="H272" s="490"/>
      <c r="I272" s="15" t="s">
        <v>349</v>
      </c>
      <c r="J272" s="14" t="s">
        <v>844</v>
      </c>
      <c r="K272" s="6" t="s">
        <v>844</v>
      </c>
      <c r="L272" s="6" t="s">
        <v>844</v>
      </c>
      <c r="M272" s="34" t="s">
        <v>844</v>
      </c>
      <c r="N272" s="79" t="s">
        <v>844</v>
      </c>
    </row>
    <row r="273" spans="1:14" s="3" customFormat="1" ht="36" customHeight="1" x14ac:dyDescent="0.2">
      <c r="A273" s="14" t="s">
        <v>407</v>
      </c>
      <c r="B273" s="500" t="s">
        <v>408</v>
      </c>
      <c r="C273" s="501"/>
      <c r="D273" s="501"/>
      <c r="E273" s="501"/>
      <c r="F273" s="501"/>
      <c r="G273" s="501"/>
      <c r="H273" s="502"/>
      <c r="I273" s="15" t="s">
        <v>19</v>
      </c>
      <c r="J273" s="14" t="s">
        <v>844</v>
      </c>
      <c r="K273" s="6" t="s">
        <v>844</v>
      </c>
      <c r="L273" s="6" t="s">
        <v>844</v>
      </c>
      <c r="M273" s="34" t="s">
        <v>844</v>
      </c>
      <c r="N273" s="79" t="s">
        <v>844</v>
      </c>
    </row>
    <row r="274" spans="1:14" s="3" customFormat="1" ht="24" customHeight="1" x14ac:dyDescent="0.2">
      <c r="A274" s="14" t="s">
        <v>409</v>
      </c>
      <c r="B274" s="500" t="s">
        <v>410</v>
      </c>
      <c r="C274" s="501"/>
      <c r="D274" s="501"/>
      <c r="E274" s="501"/>
      <c r="F274" s="501"/>
      <c r="G274" s="501"/>
      <c r="H274" s="502"/>
      <c r="I274" s="15" t="s">
        <v>19</v>
      </c>
      <c r="J274" s="14" t="s">
        <v>844</v>
      </c>
      <c r="K274" s="6" t="s">
        <v>844</v>
      </c>
      <c r="L274" s="6" t="s">
        <v>844</v>
      </c>
      <c r="M274" s="34" t="s">
        <v>844</v>
      </c>
      <c r="N274" s="79" t="s">
        <v>844</v>
      </c>
    </row>
    <row r="275" spans="1:14" s="3" customFormat="1" ht="12" x14ac:dyDescent="0.2">
      <c r="A275" s="14" t="s">
        <v>411</v>
      </c>
      <c r="B275" s="491" t="s">
        <v>412</v>
      </c>
      <c r="C275" s="492"/>
      <c r="D275" s="492"/>
      <c r="E275" s="492"/>
      <c r="F275" s="492"/>
      <c r="G275" s="492"/>
      <c r="H275" s="493"/>
      <c r="I275" s="15" t="s">
        <v>242</v>
      </c>
      <c r="J275" s="14" t="s">
        <v>343</v>
      </c>
      <c r="K275" s="6" t="s">
        <v>343</v>
      </c>
      <c r="L275" s="6" t="s">
        <v>343</v>
      </c>
      <c r="M275" s="6" t="s">
        <v>343</v>
      </c>
      <c r="N275" s="15" t="s">
        <v>343</v>
      </c>
    </row>
    <row r="276" spans="1:14" s="3" customFormat="1" ht="12" x14ac:dyDescent="0.2">
      <c r="A276" s="14" t="s">
        <v>413</v>
      </c>
      <c r="B276" s="488" t="s">
        <v>414</v>
      </c>
      <c r="C276" s="489"/>
      <c r="D276" s="489"/>
      <c r="E276" s="489"/>
      <c r="F276" s="489"/>
      <c r="G276" s="489"/>
      <c r="H276" s="490"/>
      <c r="I276" s="15" t="s">
        <v>346</v>
      </c>
      <c r="J276" s="14" t="s">
        <v>844</v>
      </c>
      <c r="K276" s="6" t="s">
        <v>844</v>
      </c>
      <c r="L276" s="6" t="s">
        <v>844</v>
      </c>
      <c r="M276" s="34" t="s">
        <v>844</v>
      </c>
      <c r="N276" s="79" t="s">
        <v>844</v>
      </c>
    </row>
    <row r="277" spans="1:14" s="3" customFormat="1" ht="36" customHeight="1" x14ac:dyDescent="0.2">
      <c r="A277" s="14" t="s">
        <v>415</v>
      </c>
      <c r="B277" s="494" t="s">
        <v>416</v>
      </c>
      <c r="C277" s="495"/>
      <c r="D277" s="495"/>
      <c r="E277" s="495"/>
      <c r="F277" s="495"/>
      <c r="G277" s="495"/>
      <c r="H277" s="496"/>
      <c r="I277" s="15" t="s">
        <v>346</v>
      </c>
      <c r="J277" s="14" t="s">
        <v>844</v>
      </c>
      <c r="K277" s="6" t="s">
        <v>844</v>
      </c>
      <c r="L277" s="6" t="s">
        <v>844</v>
      </c>
      <c r="M277" s="34" t="s">
        <v>844</v>
      </c>
      <c r="N277" s="79" t="s">
        <v>844</v>
      </c>
    </row>
    <row r="278" spans="1:14" s="3" customFormat="1" ht="36" customHeight="1" x14ac:dyDescent="0.2">
      <c r="A278" s="14" t="s">
        <v>417</v>
      </c>
      <c r="B278" s="494" t="s">
        <v>418</v>
      </c>
      <c r="C278" s="495"/>
      <c r="D278" s="495"/>
      <c r="E278" s="495"/>
      <c r="F278" s="495"/>
      <c r="G278" s="495"/>
      <c r="H278" s="496"/>
      <c r="I278" s="15" t="s">
        <v>346</v>
      </c>
      <c r="J278" s="14" t="s">
        <v>844</v>
      </c>
      <c r="K278" s="6" t="s">
        <v>844</v>
      </c>
      <c r="L278" s="6" t="s">
        <v>844</v>
      </c>
      <c r="M278" s="34" t="s">
        <v>844</v>
      </c>
      <c r="N278" s="79" t="s">
        <v>844</v>
      </c>
    </row>
    <row r="279" spans="1:14" s="3" customFormat="1" ht="24" customHeight="1" x14ac:dyDescent="0.2">
      <c r="A279" s="14" t="s">
        <v>419</v>
      </c>
      <c r="B279" s="494" t="s">
        <v>420</v>
      </c>
      <c r="C279" s="495"/>
      <c r="D279" s="495"/>
      <c r="E279" s="495"/>
      <c r="F279" s="495"/>
      <c r="G279" s="495"/>
      <c r="H279" s="496"/>
      <c r="I279" s="15" t="s">
        <v>346</v>
      </c>
      <c r="J279" s="14" t="s">
        <v>844</v>
      </c>
      <c r="K279" s="6" t="s">
        <v>844</v>
      </c>
      <c r="L279" s="6" t="s">
        <v>844</v>
      </c>
      <c r="M279" s="34" t="s">
        <v>844</v>
      </c>
      <c r="N279" s="79" t="s">
        <v>844</v>
      </c>
    </row>
    <row r="280" spans="1:14" s="3" customFormat="1" ht="12" x14ac:dyDescent="0.2">
      <c r="A280" s="14" t="s">
        <v>421</v>
      </c>
      <c r="B280" s="488" t="s">
        <v>422</v>
      </c>
      <c r="C280" s="489"/>
      <c r="D280" s="489"/>
      <c r="E280" s="489"/>
      <c r="F280" s="489"/>
      <c r="G280" s="489"/>
      <c r="H280" s="490"/>
      <c r="I280" s="15" t="s">
        <v>356</v>
      </c>
      <c r="J280" s="14" t="s">
        <v>844</v>
      </c>
      <c r="K280" s="6" t="s">
        <v>844</v>
      </c>
      <c r="L280" s="6" t="s">
        <v>844</v>
      </c>
      <c r="M280" s="34" t="s">
        <v>844</v>
      </c>
      <c r="N280" s="79" t="s">
        <v>844</v>
      </c>
    </row>
    <row r="281" spans="1:14" s="3" customFormat="1" ht="24" customHeight="1" x14ac:dyDescent="0.2">
      <c r="A281" s="14" t="s">
        <v>423</v>
      </c>
      <c r="B281" s="494" t="s">
        <v>424</v>
      </c>
      <c r="C281" s="495"/>
      <c r="D281" s="495"/>
      <c r="E281" s="495"/>
      <c r="F281" s="495"/>
      <c r="G281" s="495"/>
      <c r="H281" s="496"/>
      <c r="I281" s="15" t="s">
        <v>356</v>
      </c>
      <c r="J281" s="14" t="s">
        <v>844</v>
      </c>
      <c r="K281" s="6" t="s">
        <v>844</v>
      </c>
      <c r="L281" s="6" t="s">
        <v>844</v>
      </c>
      <c r="M281" s="34" t="s">
        <v>844</v>
      </c>
      <c r="N281" s="79" t="s">
        <v>844</v>
      </c>
    </row>
    <row r="282" spans="1:14" s="3" customFormat="1" ht="12" x14ac:dyDescent="0.2">
      <c r="A282" s="14" t="s">
        <v>425</v>
      </c>
      <c r="B282" s="485" t="s">
        <v>426</v>
      </c>
      <c r="C282" s="486"/>
      <c r="D282" s="486"/>
      <c r="E282" s="486"/>
      <c r="F282" s="486"/>
      <c r="G282" s="486"/>
      <c r="H282" s="487"/>
      <c r="I282" s="15" t="s">
        <v>356</v>
      </c>
      <c r="J282" s="14" t="s">
        <v>844</v>
      </c>
      <c r="K282" s="6" t="s">
        <v>844</v>
      </c>
      <c r="L282" s="6" t="s">
        <v>844</v>
      </c>
      <c r="M282" s="34" t="s">
        <v>844</v>
      </c>
      <c r="N282" s="79" t="s">
        <v>844</v>
      </c>
    </row>
    <row r="283" spans="1:14" s="3" customFormat="1" ht="24" customHeight="1" x14ac:dyDescent="0.2">
      <c r="A283" s="14" t="s">
        <v>427</v>
      </c>
      <c r="B283" s="500" t="s">
        <v>428</v>
      </c>
      <c r="C283" s="501"/>
      <c r="D283" s="501"/>
      <c r="E283" s="501"/>
      <c r="F283" s="501"/>
      <c r="G283" s="501"/>
      <c r="H283" s="502"/>
      <c r="I283" s="15" t="s">
        <v>19</v>
      </c>
      <c r="J283" s="14" t="s">
        <v>844</v>
      </c>
      <c r="K283" s="6" t="s">
        <v>844</v>
      </c>
      <c r="L283" s="6" t="s">
        <v>844</v>
      </c>
      <c r="M283" s="34" t="s">
        <v>844</v>
      </c>
      <c r="N283" s="79" t="s">
        <v>844</v>
      </c>
    </row>
    <row r="284" spans="1:14" s="3" customFormat="1" ht="12" x14ac:dyDescent="0.2">
      <c r="A284" s="14" t="s">
        <v>429</v>
      </c>
      <c r="B284" s="485" t="s">
        <v>43</v>
      </c>
      <c r="C284" s="486"/>
      <c r="D284" s="486"/>
      <c r="E284" s="486"/>
      <c r="F284" s="486"/>
      <c r="G284" s="486"/>
      <c r="H284" s="487"/>
      <c r="I284" s="15" t="s">
        <v>19</v>
      </c>
      <c r="J284" s="14" t="s">
        <v>844</v>
      </c>
      <c r="K284" s="6" t="s">
        <v>844</v>
      </c>
      <c r="L284" s="6" t="s">
        <v>844</v>
      </c>
      <c r="M284" s="34" t="s">
        <v>844</v>
      </c>
      <c r="N284" s="79" t="s">
        <v>844</v>
      </c>
    </row>
    <row r="285" spans="1:14" s="3" customFormat="1" ht="12" x14ac:dyDescent="0.2">
      <c r="A285" s="14" t="s">
        <v>430</v>
      </c>
      <c r="B285" s="485" t="s">
        <v>45</v>
      </c>
      <c r="C285" s="486"/>
      <c r="D285" s="486"/>
      <c r="E285" s="486"/>
      <c r="F285" s="486"/>
      <c r="G285" s="486"/>
      <c r="H285" s="487"/>
      <c r="I285" s="15" t="s">
        <v>19</v>
      </c>
      <c r="J285" s="14" t="s">
        <v>844</v>
      </c>
      <c r="K285" s="6" t="s">
        <v>844</v>
      </c>
      <c r="L285" s="6" t="s">
        <v>844</v>
      </c>
      <c r="M285" s="34" t="s">
        <v>844</v>
      </c>
      <c r="N285" s="79" t="s">
        <v>844</v>
      </c>
    </row>
    <row r="286" spans="1:14" s="3" customFormat="1" ht="12.75" thickBot="1" x14ac:dyDescent="0.25">
      <c r="A286" s="21" t="s">
        <v>431</v>
      </c>
      <c r="B286" s="542" t="s">
        <v>432</v>
      </c>
      <c r="C286" s="543"/>
      <c r="D286" s="543"/>
      <c r="E286" s="543"/>
      <c r="F286" s="543"/>
      <c r="G286" s="543"/>
      <c r="H286" s="544"/>
      <c r="I286" s="22" t="s">
        <v>433</v>
      </c>
      <c r="J286" s="21">
        <v>158</v>
      </c>
      <c r="K286" s="23"/>
      <c r="L286" s="23">
        <v>0</v>
      </c>
      <c r="M286" s="37">
        <v>0</v>
      </c>
      <c r="N286" s="82">
        <v>0</v>
      </c>
    </row>
    <row r="287" spans="1:14" ht="16.5" thickBot="1" x14ac:dyDescent="0.3">
      <c r="A287" s="512" t="s">
        <v>434</v>
      </c>
      <c r="B287" s="513"/>
      <c r="C287" s="513"/>
      <c r="D287" s="513"/>
      <c r="E287" s="513"/>
      <c r="F287" s="513"/>
      <c r="G287" s="513"/>
      <c r="H287" s="513"/>
      <c r="I287" s="513"/>
      <c r="J287" s="513"/>
      <c r="K287" s="513"/>
      <c r="L287" s="513"/>
      <c r="M287" s="513"/>
      <c r="N287" s="514"/>
    </row>
    <row r="288" spans="1:14" s="3" customFormat="1" ht="42.75" customHeight="1" x14ac:dyDescent="0.2">
      <c r="A288" s="551" t="s">
        <v>7</v>
      </c>
      <c r="B288" s="553" t="s">
        <v>8</v>
      </c>
      <c r="C288" s="554"/>
      <c r="D288" s="554"/>
      <c r="E288" s="554"/>
      <c r="F288" s="554"/>
      <c r="G288" s="554"/>
      <c r="H288" s="555"/>
      <c r="I288" s="559" t="s">
        <v>9</v>
      </c>
      <c r="J288" s="561" t="s">
        <v>867</v>
      </c>
      <c r="K288" s="562"/>
      <c r="L288" s="563" t="s">
        <v>540</v>
      </c>
      <c r="M288" s="564"/>
      <c r="N288" s="571" t="s">
        <v>541</v>
      </c>
    </row>
    <row r="289" spans="1:17" s="3" customFormat="1" ht="24" x14ac:dyDescent="0.2">
      <c r="A289" s="552"/>
      <c r="B289" s="556"/>
      <c r="C289" s="557"/>
      <c r="D289" s="557"/>
      <c r="E289" s="557"/>
      <c r="F289" s="557"/>
      <c r="G289" s="557"/>
      <c r="H289" s="558"/>
      <c r="I289" s="560"/>
      <c r="J289" s="26" t="s">
        <v>0</v>
      </c>
      <c r="K289" s="27" t="s">
        <v>1</v>
      </c>
      <c r="L289" s="28" t="s">
        <v>10</v>
      </c>
      <c r="M289" s="28" t="s">
        <v>11</v>
      </c>
      <c r="N289" s="572"/>
    </row>
    <row r="290" spans="1:17" s="2" customFormat="1" ht="12.75" thickBot="1" x14ac:dyDescent="0.25">
      <c r="A290" s="31">
        <v>1</v>
      </c>
      <c r="B290" s="548">
        <v>2</v>
      </c>
      <c r="C290" s="549"/>
      <c r="D290" s="549"/>
      <c r="E290" s="549"/>
      <c r="F290" s="549"/>
      <c r="G290" s="549"/>
      <c r="H290" s="550"/>
      <c r="I290" s="30">
        <v>3</v>
      </c>
      <c r="J290" s="32">
        <v>4</v>
      </c>
      <c r="K290" s="33">
        <v>5</v>
      </c>
      <c r="L290" s="33">
        <v>6</v>
      </c>
      <c r="M290" s="33">
        <v>7</v>
      </c>
      <c r="N290" s="30">
        <v>8</v>
      </c>
    </row>
    <row r="291" spans="1:17" s="3" customFormat="1" ht="12.75" customHeight="1" x14ac:dyDescent="0.2">
      <c r="A291" s="573" t="s">
        <v>435</v>
      </c>
      <c r="B291" s="574"/>
      <c r="C291" s="574"/>
      <c r="D291" s="574"/>
      <c r="E291" s="574"/>
      <c r="F291" s="574"/>
      <c r="G291" s="574"/>
      <c r="H291" s="575"/>
      <c r="I291" s="12" t="s">
        <v>19</v>
      </c>
      <c r="J291" s="11"/>
      <c r="K291" s="16"/>
      <c r="L291" s="16"/>
      <c r="M291" s="36"/>
      <c r="N291" s="17"/>
    </row>
    <row r="292" spans="1:17" s="3" customFormat="1" ht="12" x14ac:dyDescent="0.2">
      <c r="A292" s="14" t="s">
        <v>17</v>
      </c>
      <c r="B292" s="491" t="s">
        <v>436</v>
      </c>
      <c r="C292" s="492"/>
      <c r="D292" s="492"/>
      <c r="E292" s="492"/>
      <c r="F292" s="492"/>
      <c r="G292" s="492"/>
      <c r="H292" s="493"/>
      <c r="I292" s="15" t="s">
        <v>19</v>
      </c>
      <c r="J292" s="78">
        <f>J293+J317</f>
        <v>37.688033841666673</v>
      </c>
      <c r="K292" s="78">
        <f>K293+K317</f>
        <v>18.332769175000003</v>
      </c>
      <c r="L292" s="6">
        <v>0</v>
      </c>
      <c r="M292" s="34">
        <v>0</v>
      </c>
      <c r="N292" s="79" t="s">
        <v>844</v>
      </c>
    </row>
    <row r="293" spans="1:17" s="3" customFormat="1" ht="12" x14ac:dyDescent="0.2">
      <c r="A293" s="14" t="s">
        <v>20</v>
      </c>
      <c r="B293" s="488" t="s">
        <v>437</v>
      </c>
      <c r="C293" s="489"/>
      <c r="D293" s="489"/>
      <c r="E293" s="489"/>
      <c r="F293" s="489"/>
      <c r="G293" s="489"/>
      <c r="H293" s="490"/>
      <c r="I293" s="15" t="s">
        <v>19</v>
      </c>
      <c r="J293" s="78">
        <f>J300</f>
        <v>13.958753841666674</v>
      </c>
      <c r="K293" s="78">
        <f>K300</f>
        <v>8.7401077833333343</v>
      </c>
      <c r="L293" s="6">
        <v>0</v>
      </c>
      <c r="M293" s="34">
        <v>0</v>
      </c>
      <c r="N293" s="79" t="s">
        <v>844</v>
      </c>
    </row>
    <row r="294" spans="1:17" s="3" customFormat="1" ht="24" customHeight="1" x14ac:dyDescent="0.2">
      <c r="A294" s="14" t="s">
        <v>22</v>
      </c>
      <c r="B294" s="494" t="s">
        <v>438</v>
      </c>
      <c r="C294" s="495"/>
      <c r="D294" s="495"/>
      <c r="E294" s="495"/>
      <c r="F294" s="495"/>
      <c r="G294" s="495"/>
      <c r="H294" s="496"/>
      <c r="I294" s="15" t="s">
        <v>19</v>
      </c>
      <c r="J294" s="14">
        <v>0</v>
      </c>
      <c r="K294" s="6">
        <v>0</v>
      </c>
      <c r="L294" s="6">
        <v>0</v>
      </c>
      <c r="M294" s="34">
        <v>0</v>
      </c>
      <c r="N294" s="79" t="s">
        <v>844</v>
      </c>
    </row>
    <row r="295" spans="1:17" s="3" customFormat="1" ht="12" x14ac:dyDescent="0.2">
      <c r="A295" s="14" t="s">
        <v>439</v>
      </c>
      <c r="B295" s="497" t="s">
        <v>440</v>
      </c>
      <c r="C295" s="498"/>
      <c r="D295" s="498"/>
      <c r="E295" s="498"/>
      <c r="F295" s="498"/>
      <c r="G295" s="498"/>
      <c r="H295" s="499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79" t="s">
        <v>844</v>
      </c>
    </row>
    <row r="296" spans="1:17" s="3" customFormat="1" ht="24" customHeight="1" x14ac:dyDescent="0.2">
      <c r="A296" s="14" t="s">
        <v>441</v>
      </c>
      <c r="B296" s="568" t="s">
        <v>23</v>
      </c>
      <c r="C296" s="569"/>
      <c r="D296" s="569"/>
      <c r="E296" s="569"/>
      <c r="F296" s="569"/>
      <c r="G296" s="569"/>
      <c r="H296" s="570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79" t="s">
        <v>844</v>
      </c>
      <c r="Q296" s="100"/>
    </row>
    <row r="297" spans="1:17" s="3" customFormat="1" ht="24" customHeight="1" x14ac:dyDescent="0.2">
      <c r="A297" s="14" t="s">
        <v>442</v>
      </c>
      <c r="B297" s="568" t="s">
        <v>25</v>
      </c>
      <c r="C297" s="569"/>
      <c r="D297" s="569"/>
      <c r="E297" s="569"/>
      <c r="F297" s="569"/>
      <c r="G297" s="569"/>
      <c r="H297" s="570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79" t="s">
        <v>844</v>
      </c>
    </row>
    <row r="298" spans="1:17" s="3" customFormat="1" ht="24" customHeight="1" x14ac:dyDescent="0.2">
      <c r="A298" s="14" t="s">
        <v>443</v>
      </c>
      <c r="B298" s="568" t="s">
        <v>27</v>
      </c>
      <c r="C298" s="569"/>
      <c r="D298" s="569"/>
      <c r="E298" s="569"/>
      <c r="F298" s="569"/>
      <c r="G298" s="569"/>
      <c r="H298" s="570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79" t="s">
        <v>844</v>
      </c>
    </row>
    <row r="299" spans="1:17" s="3" customFormat="1" ht="12" x14ac:dyDescent="0.2">
      <c r="A299" s="14" t="s">
        <v>444</v>
      </c>
      <c r="B299" s="497" t="s">
        <v>445</v>
      </c>
      <c r="C299" s="498"/>
      <c r="D299" s="498"/>
      <c r="E299" s="498"/>
      <c r="F299" s="498"/>
      <c r="G299" s="498"/>
      <c r="H299" s="499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79" t="s">
        <v>844</v>
      </c>
    </row>
    <row r="300" spans="1:17" s="3" customFormat="1" ht="12" x14ac:dyDescent="0.2">
      <c r="A300" s="14" t="s">
        <v>446</v>
      </c>
      <c r="B300" s="497" t="s">
        <v>447</v>
      </c>
      <c r="C300" s="498"/>
      <c r="D300" s="498"/>
      <c r="E300" s="498"/>
      <c r="F300" s="498"/>
      <c r="G300" s="498"/>
      <c r="H300" s="499"/>
      <c r="I300" s="15" t="s">
        <v>19</v>
      </c>
      <c r="J300" s="78">
        <v>13.958753841666674</v>
      </c>
      <c r="K300" s="98">
        <v>8.7401077833333343</v>
      </c>
      <c r="L300" s="6">
        <v>0</v>
      </c>
      <c r="M300" s="34">
        <v>0</v>
      </c>
      <c r="N300" s="79" t="s">
        <v>844</v>
      </c>
    </row>
    <row r="301" spans="1:17" s="3" customFormat="1" ht="12" x14ac:dyDescent="0.2">
      <c r="A301" s="14" t="s">
        <v>448</v>
      </c>
      <c r="B301" s="497" t="s">
        <v>449</v>
      </c>
      <c r="C301" s="498"/>
      <c r="D301" s="498"/>
      <c r="E301" s="498"/>
      <c r="F301" s="498"/>
      <c r="G301" s="498"/>
      <c r="H301" s="499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79" t="s">
        <v>844</v>
      </c>
    </row>
    <row r="302" spans="1:17" s="3" customFormat="1" ht="12" x14ac:dyDescent="0.2">
      <c r="A302" s="14" t="s">
        <v>450</v>
      </c>
      <c r="B302" s="497" t="s">
        <v>451</v>
      </c>
      <c r="C302" s="498"/>
      <c r="D302" s="498"/>
      <c r="E302" s="498"/>
      <c r="F302" s="498"/>
      <c r="G302" s="498"/>
      <c r="H302" s="499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79" t="s">
        <v>844</v>
      </c>
    </row>
    <row r="303" spans="1:17" s="3" customFormat="1" ht="24" customHeight="1" x14ac:dyDescent="0.2">
      <c r="A303" s="14" t="s">
        <v>452</v>
      </c>
      <c r="B303" s="568" t="s">
        <v>453</v>
      </c>
      <c r="C303" s="569"/>
      <c r="D303" s="569"/>
      <c r="E303" s="569"/>
      <c r="F303" s="569"/>
      <c r="G303" s="569"/>
      <c r="H303" s="570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79" t="s">
        <v>844</v>
      </c>
    </row>
    <row r="304" spans="1:17" s="3" customFormat="1" ht="12" x14ac:dyDescent="0.2">
      <c r="A304" s="14" t="s">
        <v>454</v>
      </c>
      <c r="B304" s="565" t="s">
        <v>455</v>
      </c>
      <c r="C304" s="566"/>
      <c r="D304" s="566"/>
      <c r="E304" s="566"/>
      <c r="F304" s="566"/>
      <c r="G304" s="566"/>
      <c r="H304" s="567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79" t="s">
        <v>844</v>
      </c>
    </row>
    <row r="305" spans="1:14" s="3" customFormat="1" ht="12" x14ac:dyDescent="0.2">
      <c r="A305" s="14" t="s">
        <v>456</v>
      </c>
      <c r="B305" s="527" t="s">
        <v>457</v>
      </c>
      <c r="C305" s="528"/>
      <c r="D305" s="528"/>
      <c r="E305" s="528"/>
      <c r="F305" s="528"/>
      <c r="G305" s="528"/>
      <c r="H305" s="529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79" t="s">
        <v>844</v>
      </c>
    </row>
    <row r="306" spans="1:14" s="3" customFormat="1" ht="12" x14ac:dyDescent="0.2">
      <c r="A306" s="14" t="s">
        <v>458</v>
      </c>
      <c r="B306" s="565" t="s">
        <v>455</v>
      </c>
      <c r="C306" s="566"/>
      <c r="D306" s="566"/>
      <c r="E306" s="566"/>
      <c r="F306" s="566"/>
      <c r="G306" s="566"/>
      <c r="H306" s="567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79" t="s">
        <v>844</v>
      </c>
    </row>
    <row r="307" spans="1:14" s="3" customFormat="1" ht="12" x14ac:dyDescent="0.2">
      <c r="A307" s="14" t="s">
        <v>459</v>
      </c>
      <c r="B307" s="497" t="s">
        <v>460</v>
      </c>
      <c r="C307" s="498"/>
      <c r="D307" s="498"/>
      <c r="E307" s="498"/>
      <c r="F307" s="498"/>
      <c r="G307" s="498"/>
      <c r="H307" s="499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79" t="s">
        <v>844</v>
      </c>
    </row>
    <row r="308" spans="1:14" s="3" customFormat="1" ht="12" x14ac:dyDescent="0.2">
      <c r="A308" s="14" t="s">
        <v>461</v>
      </c>
      <c r="B308" s="497" t="s">
        <v>270</v>
      </c>
      <c r="C308" s="498"/>
      <c r="D308" s="498"/>
      <c r="E308" s="498"/>
      <c r="F308" s="498"/>
      <c r="G308" s="498"/>
      <c r="H308" s="499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79" t="s">
        <v>844</v>
      </c>
    </row>
    <row r="309" spans="1:14" s="3" customFormat="1" ht="24" customHeight="1" x14ac:dyDescent="0.2">
      <c r="A309" s="14" t="s">
        <v>462</v>
      </c>
      <c r="B309" s="539" t="s">
        <v>463</v>
      </c>
      <c r="C309" s="540"/>
      <c r="D309" s="540"/>
      <c r="E309" s="540"/>
      <c r="F309" s="540"/>
      <c r="G309" s="540"/>
      <c r="H309" s="541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79" t="s">
        <v>844</v>
      </c>
    </row>
    <row r="310" spans="1:14" s="3" customFormat="1" ht="12.75" customHeight="1" x14ac:dyDescent="0.2">
      <c r="A310" s="14" t="s">
        <v>464</v>
      </c>
      <c r="B310" s="527" t="s">
        <v>43</v>
      </c>
      <c r="C310" s="528"/>
      <c r="D310" s="528"/>
      <c r="E310" s="528"/>
      <c r="F310" s="528"/>
      <c r="G310" s="528"/>
      <c r="H310" s="529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79" t="s">
        <v>844</v>
      </c>
    </row>
    <row r="311" spans="1:14" s="3" customFormat="1" ht="12.75" customHeight="1" x14ac:dyDescent="0.2">
      <c r="A311" s="14" t="s">
        <v>465</v>
      </c>
      <c r="B311" s="527" t="s">
        <v>45</v>
      </c>
      <c r="C311" s="528"/>
      <c r="D311" s="528"/>
      <c r="E311" s="528"/>
      <c r="F311" s="528"/>
      <c r="G311" s="528"/>
      <c r="H311" s="529"/>
      <c r="I311" s="15" t="s">
        <v>19</v>
      </c>
      <c r="J311" s="14">
        <v>0</v>
      </c>
      <c r="K311" s="6">
        <v>0</v>
      </c>
      <c r="L311" s="6">
        <v>0</v>
      </c>
      <c r="M311" s="34">
        <v>0</v>
      </c>
      <c r="N311" s="79" t="s">
        <v>844</v>
      </c>
    </row>
    <row r="312" spans="1:14" s="3" customFormat="1" ht="24" customHeight="1" x14ac:dyDescent="0.2">
      <c r="A312" s="14" t="s">
        <v>24</v>
      </c>
      <c r="B312" s="494" t="s">
        <v>466</v>
      </c>
      <c r="C312" s="495"/>
      <c r="D312" s="495"/>
      <c r="E312" s="495"/>
      <c r="F312" s="495"/>
      <c r="G312" s="495"/>
      <c r="H312" s="496"/>
      <c r="I312" s="15" t="s">
        <v>19</v>
      </c>
      <c r="J312" s="14">
        <v>0</v>
      </c>
      <c r="K312" s="6">
        <v>0</v>
      </c>
      <c r="L312" s="6">
        <v>0</v>
      </c>
      <c r="M312" s="34">
        <v>0</v>
      </c>
      <c r="N312" s="79" t="s">
        <v>844</v>
      </c>
    </row>
    <row r="313" spans="1:14" s="3" customFormat="1" ht="24" customHeight="1" x14ac:dyDescent="0.2">
      <c r="A313" s="14" t="s">
        <v>467</v>
      </c>
      <c r="B313" s="539" t="s">
        <v>23</v>
      </c>
      <c r="C313" s="540"/>
      <c r="D313" s="540"/>
      <c r="E313" s="540"/>
      <c r="F313" s="540"/>
      <c r="G313" s="540"/>
      <c r="H313" s="541"/>
      <c r="I313" s="15" t="s">
        <v>19</v>
      </c>
      <c r="J313" s="14">
        <v>0</v>
      </c>
      <c r="K313" s="6">
        <v>0</v>
      </c>
      <c r="L313" s="6">
        <v>0</v>
      </c>
      <c r="M313" s="34">
        <v>0</v>
      </c>
      <c r="N313" s="79" t="s">
        <v>844</v>
      </c>
    </row>
    <row r="314" spans="1:14" s="3" customFormat="1" ht="24" customHeight="1" x14ac:dyDescent="0.2">
      <c r="A314" s="14" t="s">
        <v>468</v>
      </c>
      <c r="B314" s="539" t="s">
        <v>25</v>
      </c>
      <c r="C314" s="540"/>
      <c r="D314" s="540"/>
      <c r="E314" s="540"/>
      <c r="F314" s="540"/>
      <c r="G314" s="540"/>
      <c r="H314" s="541"/>
      <c r="I314" s="15" t="s">
        <v>19</v>
      </c>
      <c r="J314" s="14">
        <v>0</v>
      </c>
      <c r="K314" s="6">
        <v>0</v>
      </c>
      <c r="L314" s="6">
        <v>0</v>
      </c>
      <c r="M314" s="34">
        <v>0</v>
      </c>
      <c r="N314" s="79" t="s">
        <v>844</v>
      </c>
    </row>
    <row r="315" spans="1:14" s="3" customFormat="1" ht="24" customHeight="1" x14ac:dyDescent="0.2">
      <c r="A315" s="14" t="s">
        <v>469</v>
      </c>
      <c r="B315" s="539" t="s">
        <v>27</v>
      </c>
      <c r="C315" s="540"/>
      <c r="D315" s="540"/>
      <c r="E315" s="540"/>
      <c r="F315" s="540"/>
      <c r="G315" s="540"/>
      <c r="H315" s="541"/>
      <c r="I315" s="15" t="s">
        <v>19</v>
      </c>
      <c r="J315" s="14">
        <v>0</v>
      </c>
      <c r="K315" s="6">
        <v>0</v>
      </c>
      <c r="L315" s="6">
        <v>0</v>
      </c>
      <c r="M315" s="34">
        <v>0</v>
      </c>
      <c r="N315" s="79" t="s">
        <v>844</v>
      </c>
    </row>
    <row r="316" spans="1:14" s="3" customFormat="1" ht="12" x14ac:dyDescent="0.2">
      <c r="A316" s="14" t="s">
        <v>26</v>
      </c>
      <c r="B316" s="485" t="s">
        <v>470</v>
      </c>
      <c r="C316" s="486"/>
      <c r="D316" s="486"/>
      <c r="E316" s="486"/>
      <c r="F316" s="486"/>
      <c r="G316" s="486"/>
      <c r="H316" s="487"/>
      <c r="I316" s="15" t="s">
        <v>19</v>
      </c>
      <c r="J316" s="14">
        <v>0</v>
      </c>
      <c r="K316" s="6">
        <v>0</v>
      </c>
      <c r="L316" s="6">
        <v>0</v>
      </c>
      <c r="M316" s="34">
        <v>0</v>
      </c>
      <c r="N316" s="79" t="s">
        <v>844</v>
      </c>
    </row>
    <row r="317" spans="1:14" s="3" customFormat="1" ht="12" x14ac:dyDescent="0.2">
      <c r="A317" s="14" t="s">
        <v>28</v>
      </c>
      <c r="B317" s="488" t="s">
        <v>471</v>
      </c>
      <c r="C317" s="489"/>
      <c r="D317" s="489"/>
      <c r="E317" s="489"/>
      <c r="F317" s="489"/>
      <c r="G317" s="489"/>
      <c r="H317" s="490"/>
      <c r="I317" s="15" t="s">
        <v>19</v>
      </c>
      <c r="J317" s="84">
        <f>J318</f>
        <v>23.729279999999999</v>
      </c>
      <c r="K317" s="84">
        <f>K318</f>
        <v>9.5926613916666668</v>
      </c>
      <c r="L317" s="6">
        <v>0</v>
      </c>
      <c r="M317" s="34">
        <v>0</v>
      </c>
      <c r="N317" s="79" t="s">
        <v>844</v>
      </c>
    </row>
    <row r="318" spans="1:14" s="3" customFormat="1" ht="12" x14ac:dyDescent="0.2">
      <c r="A318" s="14" t="s">
        <v>472</v>
      </c>
      <c r="B318" s="485" t="s">
        <v>473</v>
      </c>
      <c r="C318" s="486"/>
      <c r="D318" s="486"/>
      <c r="E318" s="486"/>
      <c r="F318" s="486"/>
      <c r="G318" s="486"/>
      <c r="H318" s="487"/>
      <c r="I318" s="15" t="s">
        <v>19</v>
      </c>
      <c r="J318" s="84">
        <f>J324</f>
        <v>23.729279999999999</v>
      </c>
      <c r="K318" s="84">
        <f>K324</f>
        <v>9.5926613916666668</v>
      </c>
      <c r="L318" s="6">
        <v>0</v>
      </c>
      <c r="M318" s="34">
        <v>0</v>
      </c>
      <c r="N318" s="79" t="s">
        <v>844</v>
      </c>
    </row>
    <row r="319" spans="1:14" s="3" customFormat="1" ht="12" x14ac:dyDescent="0.2">
      <c r="A319" s="14" t="s">
        <v>474</v>
      </c>
      <c r="B319" s="497" t="s">
        <v>475</v>
      </c>
      <c r="C319" s="498"/>
      <c r="D319" s="498"/>
      <c r="E319" s="498"/>
      <c r="F319" s="498"/>
      <c r="G319" s="498"/>
      <c r="H319" s="499"/>
      <c r="I319" s="15" t="s">
        <v>19</v>
      </c>
      <c r="J319" s="84">
        <v>0</v>
      </c>
      <c r="K319" s="6">
        <v>0</v>
      </c>
      <c r="L319" s="6">
        <v>0</v>
      </c>
      <c r="M319" s="34">
        <v>0</v>
      </c>
      <c r="N319" s="79" t="s">
        <v>844</v>
      </c>
    </row>
    <row r="320" spans="1:14" s="3" customFormat="1" ht="24" customHeight="1" x14ac:dyDescent="0.2">
      <c r="A320" s="14" t="s">
        <v>476</v>
      </c>
      <c r="B320" s="539" t="s">
        <v>23</v>
      </c>
      <c r="C320" s="540"/>
      <c r="D320" s="540"/>
      <c r="E320" s="540"/>
      <c r="F320" s="540"/>
      <c r="G320" s="540"/>
      <c r="H320" s="541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79" t="s">
        <v>844</v>
      </c>
    </row>
    <row r="321" spans="1:14" s="3" customFormat="1" ht="24" customHeight="1" x14ac:dyDescent="0.2">
      <c r="A321" s="14" t="s">
        <v>477</v>
      </c>
      <c r="B321" s="539" t="s">
        <v>25</v>
      </c>
      <c r="C321" s="540"/>
      <c r="D321" s="540"/>
      <c r="E321" s="540"/>
      <c r="F321" s="540"/>
      <c r="G321" s="540"/>
      <c r="H321" s="541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79" t="s">
        <v>844</v>
      </c>
    </row>
    <row r="322" spans="1:14" s="3" customFormat="1" ht="24" customHeight="1" x14ac:dyDescent="0.2">
      <c r="A322" s="14" t="s">
        <v>478</v>
      </c>
      <c r="B322" s="539" t="s">
        <v>27</v>
      </c>
      <c r="C322" s="540"/>
      <c r="D322" s="540"/>
      <c r="E322" s="540"/>
      <c r="F322" s="540"/>
      <c r="G322" s="540"/>
      <c r="H322" s="541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79" t="s">
        <v>844</v>
      </c>
    </row>
    <row r="323" spans="1:14" s="3" customFormat="1" ht="12" x14ac:dyDescent="0.2">
      <c r="A323" s="14" t="s">
        <v>479</v>
      </c>
      <c r="B323" s="497" t="s">
        <v>256</v>
      </c>
      <c r="C323" s="498"/>
      <c r="D323" s="498"/>
      <c r="E323" s="498"/>
      <c r="F323" s="498"/>
      <c r="G323" s="498"/>
      <c r="H323" s="499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79" t="s">
        <v>844</v>
      </c>
    </row>
    <row r="324" spans="1:14" s="3" customFormat="1" ht="12" x14ac:dyDescent="0.2">
      <c r="A324" s="14" t="s">
        <v>480</v>
      </c>
      <c r="B324" s="497" t="s">
        <v>259</v>
      </c>
      <c r="C324" s="498"/>
      <c r="D324" s="498"/>
      <c r="E324" s="498"/>
      <c r="F324" s="498"/>
      <c r="G324" s="498"/>
      <c r="H324" s="499"/>
      <c r="I324" s="15" t="s">
        <v>19</v>
      </c>
      <c r="J324" s="84">
        <v>23.729279999999999</v>
      </c>
      <c r="K324" s="84">
        <v>9.5926613916666668</v>
      </c>
      <c r="L324" s="6">
        <v>0</v>
      </c>
      <c r="M324" s="34">
        <v>0</v>
      </c>
      <c r="N324" s="79" t="s">
        <v>844</v>
      </c>
    </row>
    <row r="325" spans="1:14" s="3" customFormat="1" ht="12" x14ac:dyDescent="0.2">
      <c r="A325" s="14" t="s">
        <v>481</v>
      </c>
      <c r="B325" s="497" t="s">
        <v>262</v>
      </c>
      <c r="C325" s="498"/>
      <c r="D325" s="498"/>
      <c r="E325" s="498"/>
      <c r="F325" s="498"/>
      <c r="G325" s="498"/>
      <c r="H325" s="499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79" t="s">
        <v>844</v>
      </c>
    </row>
    <row r="326" spans="1:14" s="3" customFormat="1" ht="12" x14ac:dyDescent="0.2">
      <c r="A326" s="14" t="s">
        <v>482</v>
      </c>
      <c r="B326" s="497" t="s">
        <v>268</v>
      </c>
      <c r="C326" s="498"/>
      <c r="D326" s="498"/>
      <c r="E326" s="498"/>
      <c r="F326" s="498"/>
      <c r="G326" s="498"/>
      <c r="H326" s="499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79" t="s">
        <v>844</v>
      </c>
    </row>
    <row r="327" spans="1:14" s="3" customFormat="1" ht="12" x14ac:dyDescent="0.2">
      <c r="A327" s="14" t="s">
        <v>483</v>
      </c>
      <c r="B327" s="497" t="s">
        <v>270</v>
      </c>
      <c r="C327" s="498"/>
      <c r="D327" s="498"/>
      <c r="E327" s="498"/>
      <c r="F327" s="498"/>
      <c r="G327" s="498"/>
      <c r="H327" s="499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79" t="s">
        <v>844</v>
      </c>
    </row>
    <row r="328" spans="1:14" s="3" customFormat="1" ht="24" customHeight="1" x14ac:dyDescent="0.2">
      <c r="A328" s="14" t="s">
        <v>484</v>
      </c>
      <c r="B328" s="539" t="s">
        <v>273</v>
      </c>
      <c r="C328" s="540"/>
      <c r="D328" s="540"/>
      <c r="E328" s="540"/>
      <c r="F328" s="540"/>
      <c r="G328" s="540"/>
      <c r="H328" s="541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79" t="s">
        <v>844</v>
      </c>
    </row>
    <row r="329" spans="1:14" s="3" customFormat="1" ht="12" x14ac:dyDescent="0.2">
      <c r="A329" s="14" t="s">
        <v>485</v>
      </c>
      <c r="B329" s="527" t="s">
        <v>43</v>
      </c>
      <c r="C329" s="528"/>
      <c r="D329" s="528"/>
      <c r="E329" s="528"/>
      <c r="F329" s="528"/>
      <c r="G329" s="528"/>
      <c r="H329" s="529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79" t="s">
        <v>844</v>
      </c>
    </row>
    <row r="330" spans="1:14" s="3" customFormat="1" ht="12" x14ac:dyDescent="0.2">
      <c r="A330" s="14" t="s">
        <v>486</v>
      </c>
      <c r="B330" s="527" t="s">
        <v>45</v>
      </c>
      <c r="C330" s="528"/>
      <c r="D330" s="528"/>
      <c r="E330" s="528"/>
      <c r="F330" s="528"/>
      <c r="G330" s="528"/>
      <c r="H330" s="529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79" t="s">
        <v>844</v>
      </c>
    </row>
    <row r="331" spans="1:14" s="3" customFormat="1" ht="12" x14ac:dyDescent="0.2">
      <c r="A331" s="14" t="s">
        <v>487</v>
      </c>
      <c r="B331" s="485" t="s">
        <v>488</v>
      </c>
      <c r="C331" s="486"/>
      <c r="D331" s="486"/>
      <c r="E331" s="486"/>
      <c r="F331" s="486"/>
      <c r="G331" s="486"/>
      <c r="H331" s="487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79" t="s">
        <v>844</v>
      </c>
    </row>
    <row r="332" spans="1:14" s="3" customFormat="1" ht="12" x14ac:dyDescent="0.2">
      <c r="A332" s="14" t="s">
        <v>489</v>
      </c>
      <c r="B332" s="485" t="s">
        <v>490</v>
      </c>
      <c r="C332" s="486"/>
      <c r="D332" s="486"/>
      <c r="E332" s="486"/>
      <c r="F332" s="486"/>
      <c r="G332" s="486"/>
      <c r="H332" s="487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79" t="s">
        <v>844</v>
      </c>
    </row>
    <row r="333" spans="1:14" s="3" customFormat="1" ht="12" x14ac:dyDescent="0.2">
      <c r="A333" s="14" t="s">
        <v>491</v>
      </c>
      <c r="B333" s="497" t="s">
        <v>475</v>
      </c>
      <c r="C333" s="498"/>
      <c r="D333" s="498"/>
      <c r="E333" s="498"/>
      <c r="F333" s="498"/>
      <c r="G333" s="498"/>
      <c r="H333" s="499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79" t="s">
        <v>844</v>
      </c>
    </row>
    <row r="334" spans="1:14" s="3" customFormat="1" ht="24" customHeight="1" x14ac:dyDescent="0.2">
      <c r="A334" s="14" t="s">
        <v>492</v>
      </c>
      <c r="B334" s="539" t="s">
        <v>23</v>
      </c>
      <c r="C334" s="540"/>
      <c r="D334" s="540"/>
      <c r="E334" s="540"/>
      <c r="F334" s="540"/>
      <c r="G334" s="540"/>
      <c r="H334" s="541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79" t="s">
        <v>844</v>
      </c>
    </row>
    <row r="335" spans="1:14" s="3" customFormat="1" ht="24" customHeight="1" x14ac:dyDescent="0.2">
      <c r="A335" s="14" t="s">
        <v>493</v>
      </c>
      <c r="B335" s="539" t="s">
        <v>25</v>
      </c>
      <c r="C335" s="540"/>
      <c r="D335" s="540"/>
      <c r="E335" s="540"/>
      <c r="F335" s="540"/>
      <c r="G335" s="540"/>
      <c r="H335" s="541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79" t="s">
        <v>844</v>
      </c>
    </row>
    <row r="336" spans="1:14" s="3" customFormat="1" ht="24" customHeight="1" x14ac:dyDescent="0.2">
      <c r="A336" s="14" t="s">
        <v>493</v>
      </c>
      <c r="B336" s="539" t="s">
        <v>27</v>
      </c>
      <c r="C336" s="540"/>
      <c r="D336" s="540"/>
      <c r="E336" s="540"/>
      <c r="F336" s="540"/>
      <c r="G336" s="540"/>
      <c r="H336" s="541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79" t="s">
        <v>844</v>
      </c>
    </row>
    <row r="337" spans="1:14" s="3" customFormat="1" ht="12" x14ac:dyDescent="0.2">
      <c r="A337" s="14" t="s">
        <v>494</v>
      </c>
      <c r="B337" s="497" t="s">
        <v>256</v>
      </c>
      <c r="C337" s="498"/>
      <c r="D337" s="498"/>
      <c r="E337" s="498"/>
      <c r="F337" s="498"/>
      <c r="G337" s="498"/>
      <c r="H337" s="499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79" t="s">
        <v>844</v>
      </c>
    </row>
    <row r="338" spans="1:14" s="3" customFormat="1" ht="12" x14ac:dyDescent="0.2">
      <c r="A338" s="14" t="s">
        <v>495</v>
      </c>
      <c r="B338" s="497" t="s">
        <v>259</v>
      </c>
      <c r="C338" s="498"/>
      <c r="D338" s="498"/>
      <c r="E338" s="498"/>
      <c r="F338" s="498"/>
      <c r="G338" s="498"/>
      <c r="H338" s="499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79" t="s">
        <v>844</v>
      </c>
    </row>
    <row r="339" spans="1:14" s="3" customFormat="1" ht="12" x14ac:dyDescent="0.2">
      <c r="A339" s="14" t="s">
        <v>496</v>
      </c>
      <c r="B339" s="497" t="s">
        <v>262</v>
      </c>
      <c r="C339" s="498"/>
      <c r="D339" s="498"/>
      <c r="E339" s="498"/>
      <c r="F339" s="498"/>
      <c r="G339" s="498"/>
      <c r="H339" s="499"/>
      <c r="I339" s="15" t="s">
        <v>19</v>
      </c>
      <c r="J339" s="14">
        <v>0</v>
      </c>
      <c r="K339" s="6">
        <v>0</v>
      </c>
      <c r="L339" s="6">
        <v>0</v>
      </c>
      <c r="M339" s="34">
        <v>0</v>
      </c>
      <c r="N339" s="79" t="s">
        <v>844</v>
      </c>
    </row>
    <row r="340" spans="1:14" s="3" customFormat="1" ht="12" x14ac:dyDescent="0.2">
      <c r="A340" s="14" t="s">
        <v>497</v>
      </c>
      <c r="B340" s="497" t="s">
        <v>268</v>
      </c>
      <c r="C340" s="498"/>
      <c r="D340" s="498"/>
      <c r="E340" s="498"/>
      <c r="F340" s="498"/>
      <c r="G340" s="498"/>
      <c r="H340" s="499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79" t="s">
        <v>844</v>
      </c>
    </row>
    <row r="341" spans="1:14" s="3" customFormat="1" ht="12" x14ac:dyDescent="0.2">
      <c r="A341" s="14" t="s">
        <v>498</v>
      </c>
      <c r="B341" s="497" t="s">
        <v>270</v>
      </c>
      <c r="C341" s="498"/>
      <c r="D341" s="498"/>
      <c r="E341" s="498"/>
      <c r="F341" s="498"/>
      <c r="G341" s="498"/>
      <c r="H341" s="499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79" t="s">
        <v>844</v>
      </c>
    </row>
    <row r="342" spans="1:14" s="3" customFormat="1" ht="24" customHeight="1" x14ac:dyDescent="0.2">
      <c r="A342" s="14" t="s">
        <v>499</v>
      </c>
      <c r="B342" s="539" t="s">
        <v>273</v>
      </c>
      <c r="C342" s="540"/>
      <c r="D342" s="540"/>
      <c r="E342" s="540"/>
      <c r="F342" s="540"/>
      <c r="G342" s="540"/>
      <c r="H342" s="541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79" t="s">
        <v>844</v>
      </c>
    </row>
    <row r="343" spans="1:14" s="3" customFormat="1" ht="12" x14ac:dyDescent="0.2">
      <c r="A343" s="14" t="s">
        <v>500</v>
      </c>
      <c r="B343" s="527" t="s">
        <v>43</v>
      </c>
      <c r="C343" s="528"/>
      <c r="D343" s="528"/>
      <c r="E343" s="528"/>
      <c r="F343" s="528"/>
      <c r="G343" s="528"/>
      <c r="H343" s="529"/>
      <c r="I343" s="15" t="s">
        <v>19</v>
      </c>
      <c r="J343" s="14">
        <v>0</v>
      </c>
      <c r="K343" s="6">
        <v>0</v>
      </c>
      <c r="L343" s="6">
        <v>0</v>
      </c>
      <c r="M343" s="34">
        <v>0</v>
      </c>
      <c r="N343" s="79" t="s">
        <v>844</v>
      </c>
    </row>
    <row r="344" spans="1:14" s="3" customFormat="1" ht="12" x14ac:dyDescent="0.2">
      <c r="A344" s="14" t="s">
        <v>501</v>
      </c>
      <c r="B344" s="527" t="s">
        <v>45</v>
      </c>
      <c r="C344" s="528"/>
      <c r="D344" s="528"/>
      <c r="E344" s="528"/>
      <c r="F344" s="528"/>
      <c r="G344" s="528"/>
      <c r="H344" s="529"/>
      <c r="I344" s="15" t="s">
        <v>19</v>
      </c>
      <c r="J344" s="14">
        <v>0</v>
      </c>
      <c r="K344" s="6">
        <v>0</v>
      </c>
      <c r="L344" s="6">
        <v>0</v>
      </c>
      <c r="M344" s="34">
        <v>0</v>
      </c>
      <c r="N344" s="79" t="s">
        <v>844</v>
      </c>
    </row>
    <row r="345" spans="1:14" s="3" customFormat="1" ht="12" x14ac:dyDescent="0.2">
      <c r="A345" s="14" t="s">
        <v>30</v>
      </c>
      <c r="B345" s="488" t="s">
        <v>502</v>
      </c>
      <c r="C345" s="489"/>
      <c r="D345" s="489"/>
      <c r="E345" s="489"/>
      <c r="F345" s="489"/>
      <c r="G345" s="489"/>
      <c r="H345" s="490"/>
      <c r="I345" s="15" t="s">
        <v>19</v>
      </c>
      <c r="J345" s="78">
        <v>0</v>
      </c>
      <c r="K345" s="6">
        <v>0</v>
      </c>
      <c r="L345" s="6">
        <v>0</v>
      </c>
      <c r="M345" s="34">
        <v>0</v>
      </c>
      <c r="N345" s="79" t="s">
        <v>844</v>
      </c>
    </row>
    <row r="346" spans="1:14" s="3" customFormat="1" ht="12" x14ac:dyDescent="0.2">
      <c r="A346" s="14" t="s">
        <v>32</v>
      </c>
      <c r="B346" s="488" t="s">
        <v>503</v>
      </c>
      <c r="C346" s="489"/>
      <c r="D346" s="489"/>
      <c r="E346" s="489"/>
      <c r="F346" s="489"/>
      <c r="G346" s="489"/>
      <c r="H346" s="490"/>
      <c r="I346" s="15" t="s">
        <v>19</v>
      </c>
      <c r="J346" s="14">
        <v>0</v>
      </c>
      <c r="K346" s="6">
        <v>0</v>
      </c>
      <c r="L346" s="6">
        <v>0</v>
      </c>
      <c r="M346" s="34">
        <v>0</v>
      </c>
      <c r="N346" s="79" t="s">
        <v>844</v>
      </c>
    </row>
    <row r="347" spans="1:14" s="3" customFormat="1" ht="12" x14ac:dyDescent="0.2">
      <c r="A347" s="14" t="s">
        <v>504</v>
      </c>
      <c r="B347" s="485" t="s">
        <v>505</v>
      </c>
      <c r="C347" s="486"/>
      <c r="D347" s="486"/>
      <c r="E347" s="486"/>
      <c r="F347" s="486"/>
      <c r="G347" s="486"/>
      <c r="H347" s="487"/>
      <c r="I347" s="15" t="s">
        <v>19</v>
      </c>
      <c r="J347" s="14">
        <v>0</v>
      </c>
      <c r="K347" s="6">
        <v>0</v>
      </c>
      <c r="L347" s="6">
        <v>0</v>
      </c>
      <c r="M347" s="34">
        <v>0</v>
      </c>
      <c r="N347" s="79" t="s">
        <v>844</v>
      </c>
    </row>
    <row r="348" spans="1:14" s="3" customFormat="1" ht="12" x14ac:dyDescent="0.2">
      <c r="A348" s="14" t="s">
        <v>506</v>
      </c>
      <c r="B348" s="485" t="s">
        <v>507</v>
      </c>
      <c r="C348" s="486"/>
      <c r="D348" s="486"/>
      <c r="E348" s="486"/>
      <c r="F348" s="486"/>
      <c r="G348" s="486"/>
      <c r="H348" s="487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79" t="s">
        <v>844</v>
      </c>
    </row>
    <row r="349" spans="1:14" s="3" customFormat="1" ht="12" x14ac:dyDescent="0.2">
      <c r="A349" s="14" t="s">
        <v>48</v>
      </c>
      <c r="B349" s="491" t="s">
        <v>508</v>
      </c>
      <c r="C349" s="492"/>
      <c r="D349" s="492"/>
      <c r="E349" s="492"/>
      <c r="F349" s="492"/>
      <c r="G349" s="492"/>
      <c r="H349" s="493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79" t="s">
        <v>844</v>
      </c>
    </row>
    <row r="350" spans="1:14" s="3" customFormat="1" ht="12" x14ac:dyDescent="0.2">
      <c r="A350" s="14" t="s">
        <v>50</v>
      </c>
      <c r="B350" s="488" t="s">
        <v>509</v>
      </c>
      <c r="C350" s="489"/>
      <c r="D350" s="489"/>
      <c r="E350" s="489"/>
      <c r="F350" s="489"/>
      <c r="G350" s="489"/>
      <c r="H350" s="490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79" t="s">
        <v>844</v>
      </c>
    </row>
    <row r="351" spans="1:14" s="3" customFormat="1" ht="12" x14ac:dyDescent="0.2">
      <c r="A351" s="14" t="s">
        <v>54</v>
      </c>
      <c r="B351" s="488" t="s">
        <v>510</v>
      </c>
      <c r="C351" s="489"/>
      <c r="D351" s="489"/>
      <c r="E351" s="489"/>
      <c r="F351" s="489"/>
      <c r="G351" s="489"/>
      <c r="H351" s="490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79" t="s">
        <v>844</v>
      </c>
    </row>
    <row r="352" spans="1:14" s="3" customFormat="1" ht="12" x14ac:dyDescent="0.2">
      <c r="A352" s="14" t="s">
        <v>55</v>
      </c>
      <c r="B352" s="488" t="s">
        <v>511</v>
      </c>
      <c r="C352" s="489"/>
      <c r="D352" s="489"/>
      <c r="E352" s="489"/>
      <c r="F352" s="489"/>
      <c r="G352" s="489"/>
      <c r="H352" s="490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79" t="s">
        <v>844</v>
      </c>
    </row>
    <row r="353" spans="1:14" s="3" customFormat="1" ht="12" x14ac:dyDescent="0.2">
      <c r="A353" s="14" t="s">
        <v>56</v>
      </c>
      <c r="B353" s="488" t="s">
        <v>512</v>
      </c>
      <c r="C353" s="489"/>
      <c r="D353" s="489"/>
      <c r="E353" s="489"/>
      <c r="F353" s="489"/>
      <c r="G353" s="489"/>
      <c r="H353" s="490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79" t="s">
        <v>844</v>
      </c>
    </row>
    <row r="354" spans="1:14" s="3" customFormat="1" ht="12" x14ac:dyDescent="0.2">
      <c r="A354" s="14" t="s">
        <v>57</v>
      </c>
      <c r="B354" s="488" t="s">
        <v>513</v>
      </c>
      <c r="C354" s="489"/>
      <c r="D354" s="489"/>
      <c r="E354" s="489"/>
      <c r="F354" s="489"/>
      <c r="G354" s="489"/>
      <c r="H354" s="490"/>
      <c r="I354" s="15" t="s">
        <v>19</v>
      </c>
      <c r="J354" s="14">
        <v>0</v>
      </c>
      <c r="K354" s="6">
        <v>0</v>
      </c>
      <c r="L354" s="6">
        <v>0</v>
      </c>
      <c r="M354" s="34">
        <v>0</v>
      </c>
      <c r="N354" s="79" t="s">
        <v>844</v>
      </c>
    </row>
    <row r="355" spans="1:14" s="3" customFormat="1" ht="12" x14ac:dyDescent="0.2">
      <c r="A355" s="14" t="s">
        <v>97</v>
      </c>
      <c r="B355" s="485" t="s">
        <v>514</v>
      </c>
      <c r="C355" s="486"/>
      <c r="D355" s="486"/>
      <c r="E355" s="486"/>
      <c r="F355" s="486"/>
      <c r="G355" s="486"/>
      <c r="H355" s="487"/>
      <c r="I355" s="15" t="s">
        <v>19</v>
      </c>
      <c r="J355" s="14">
        <v>0</v>
      </c>
      <c r="K355" s="6">
        <v>0</v>
      </c>
      <c r="L355" s="6">
        <v>0</v>
      </c>
      <c r="M355" s="34">
        <v>0</v>
      </c>
      <c r="N355" s="79" t="s">
        <v>844</v>
      </c>
    </row>
    <row r="356" spans="1:14" s="3" customFormat="1" ht="24" customHeight="1" x14ac:dyDescent="0.2">
      <c r="A356" s="14" t="s">
        <v>515</v>
      </c>
      <c r="B356" s="539" t="s">
        <v>516</v>
      </c>
      <c r="C356" s="540"/>
      <c r="D356" s="540"/>
      <c r="E356" s="540"/>
      <c r="F356" s="540"/>
      <c r="G356" s="540"/>
      <c r="H356" s="541"/>
      <c r="I356" s="15" t="s">
        <v>19</v>
      </c>
      <c r="J356" s="14">
        <v>0</v>
      </c>
      <c r="K356" s="6">
        <v>0</v>
      </c>
      <c r="L356" s="6">
        <v>0</v>
      </c>
      <c r="M356" s="34">
        <v>0</v>
      </c>
      <c r="N356" s="79" t="s">
        <v>844</v>
      </c>
    </row>
    <row r="357" spans="1:14" s="3" customFormat="1" ht="12" x14ac:dyDescent="0.2">
      <c r="A357" s="14" t="s">
        <v>99</v>
      </c>
      <c r="B357" s="485" t="s">
        <v>517</v>
      </c>
      <c r="C357" s="486"/>
      <c r="D357" s="486"/>
      <c r="E357" s="486"/>
      <c r="F357" s="486"/>
      <c r="G357" s="486"/>
      <c r="H357" s="487"/>
      <c r="I357" s="15" t="s">
        <v>19</v>
      </c>
      <c r="J357" s="14">
        <v>0</v>
      </c>
      <c r="K357" s="6">
        <v>0</v>
      </c>
      <c r="L357" s="6">
        <v>0</v>
      </c>
      <c r="M357" s="34">
        <v>0</v>
      </c>
      <c r="N357" s="79" t="s">
        <v>844</v>
      </c>
    </row>
    <row r="358" spans="1:14" s="3" customFormat="1" ht="24" customHeight="1" x14ac:dyDescent="0.2">
      <c r="A358" s="14" t="s">
        <v>518</v>
      </c>
      <c r="B358" s="539" t="s">
        <v>519</v>
      </c>
      <c r="C358" s="540"/>
      <c r="D358" s="540"/>
      <c r="E358" s="540"/>
      <c r="F358" s="540"/>
      <c r="G358" s="540"/>
      <c r="H358" s="541"/>
      <c r="I358" s="15" t="s">
        <v>19</v>
      </c>
      <c r="J358" s="14">
        <v>0</v>
      </c>
      <c r="K358" s="6">
        <v>0</v>
      </c>
      <c r="L358" s="6">
        <v>0</v>
      </c>
      <c r="M358" s="34">
        <v>0</v>
      </c>
      <c r="N358" s="79" t="s">
        <v>844</v>
      </c>
    </row>
    <row r="359" spans="1:14" s="3" customFormat="1" ht="12" x14ac:dyDescent="0.2">
      <c r="A359" s="14" t="s">
        <v>58</v>
      </c>
      <c r="B359" s="488" t="s">
        <v>520</v>
      </c>
      <c r="C359" s="489"/>
      <c r="D359" s="489"/>
      <c r="E359" s="489"/>
      <c r="F359" s="489"/>
      <c r="G359" s="489"/>
      <c r="H359" s="490"/>
      <c r="I359" s="15" t="s">
        <v>19</v>
      </c>
      <c r="J359" s="14">
        <v>0</v>
      </c>
      <c r="K359" s="6">
        <v>0</v>
      </c>
      <c r="L359" s="6">
        <v>0</v>
      </c>
      <c r="M359" s="34">
        <v>0</v>
      </c>
      <c r="N359" s="79" t="s">
        <v>844</v>
      </c>
    </row>
    <row r="360" spans="1:14" s="3" customFormat="1" ht="12.75" thickBot="1" x14ac:dyDescent="0.25">
      <c r="A360" s="18" t="s">
        <v>59</v>
      </c>
      <c r="B360" s="509" t="s">
        <v>521</v>
      </c>
      <c r="C360" s="510"/>
      <c r="D360" s="510"/>
      <c r="E360" s="510"/>
      <c r="F360" s="510"/>
      <c r="G360" s="510"/>
      <c r="H360" s="511"/>
      <c r="I360" s="19" t="s">
        <v>19</v>
      </c>
      <c r="J360" s="18">
        <v>0</v>
      </c>
      <c r="K360" s="20">
        <v>0</v>
      </c>
      <c r="L360" s="20">
        <v>0</v>
      </c>
      <c r="M360" s="35">
        <v>0</v>
      </c>
      <c r="N360" s="80" t="s">
        <v>844</v>
      </c>
    </row>
    <row r="361" spans="1:14" s="3" customFormat="1" ht="12" x14ac:dyDescent="0.2">
      <c r="A361" s="11" t="s">
        <v>117</v>
      </c>
      <c r="B361" s="506" t="s">
        <v>110</v>
      </c>
      <c r="C361" s="507"/>
      <c r="D361" s="507"/>
      <c r="E361" s="507"/>
      <c r="F361" s="507"/>
      <c r="G361" s="507"/>
      <c r="H361" s="508"/>
      <c r="I361" s="12" t="s">
        <v>242</v>
      </c>
      <c r="J361" s="11">
        <v>0</v>
      </c>
      <c r="K361" s="16">
        <v>0</v>
      </c>
      <c r="L361" s="16">
        <v>0</v>
      </c>
      <c r="M361" s="36">
        <v>0</v>
      </c>
      <c r="N361" s="81" t="s">
        <v>844</v>
      </c>
    </row>
    <row r="362" spans="1:14" s="3" customFormat="1" ht="36" customHeight="1" x14ac:dyDescent="0.2">
      <c r="A362" s="14" t="s">
        <v>119</v>
      </c>
      <c r="B362" s="500" t="s">
        <v>522</v>
      </c>
      <c r="C362" s="501"/>
      <c r="D362" s="501"/>
      <c r="E362" s="501"/>
      <c r="F362" s="501"/>
      <c r="G362" s="501"/>
      <c r="H362" s="502"/>
      <c r="I362" s="15" t="s">
        <v>19</v>
      </c>
      <c r="J362" s="14">
        <v>0</v>
      </c>
      <c r="K362" s="6">
        <v>0</v>
      </c>
      <c r="L362" s="6">
        <v>0</v>
      </c>
      <c r="M362" s="34">
        <v>0</v>
      </c>
      <c r="N362" s="79" t="s">
        <v>844</v>
      </c>
    </row>
    <row r="363" spans="1:14" s="3" customFormat="1" ht="12" x14ac:dyDescent="0.2">
      <c r="A363" s="14" t="s">
        <v>120</v>
      </c>
      <c r="B363" s="485" t="s">
        <v>523</v>
      </c>
      <c r="C363" s="486"/>
      <c r="D363" s="486"/>
      <c r="E363" s="486"/>
      <c r="F363" s="486"/>
      <c r="G363" s="486"/>
      <c r="H363" s="487"/>
      <c r="I363" s="15" t="s">
        <v>19</v>
      </c>
      <c r="J363" s="14">
        <v>0</v>
      </c>
      <c r="K363" s="6">
        <v>0</v>
      </c>
      <c r="L363" s="6">
        <v>0</v>
      </c>
      <c r="M363" s="34">
        <v>0</v>
      </c>
      <c r="N363" s="79" t="s">
        <v>844</v>
      </c>
    </row>
    <row r="364" spans="1:14" s="3" customFormat="1" ht="24" customHeight="1" x14ac:dyDescent="0.2">
      <c r="A364" s="14" t="s">
        <v>121</v>
      </c>
      <c r="B364" s="494" t="s">
        <v>524</v>
      </c>
      <c r="C364" s="495"/>
      <c r="D364" s="495"/>
      <c r="E364" s="495"/>
      <c r="F364" s="495"/>
      <c r="G364" s="495"/>
      <c r="H364" s="496"/>
      <c r="I364" s="15" t="s">
        <v>19</v>
      </c>
      <c r="J364" s="14">
        <v>0</v>
      </c>
      <c r="K364" s="6">
        <v>0</v>
      </c>
      <c r="L364" s="6">
        <v>0</v>
      </c>
      <c r="M364" s="34">
        <v>0</v>
      </c>
      <c r="N364" s="79" t="s">
        <v>844</v>
      </c>
    </row>
    <row r="365" spans="1:14" s="3" customFormat="1" ht="12" x14ac:dyDescent="0.2">
      <c r="A365" s="14" t="s">
        <v>122</v>
      </c>
      <c r="B365" s="485" t="s">
        <v>525</v>
      </c>
      <c r="C365" s="486"/>
      <c r="D365" s="486"/>
      <c r="E365" s="486"/>
      <c r="F365" s="486"/>
      <c r="G365" s="486"/>
      <c r="H365" s="487"/>
      <c r="I365" s="15" t="s">
        <v>19</v>
      </c>
      <c r="J365" s="14">
        <v>0</v>
      </c>
      <c r="K365" s="6">
        <v>0</v>
      </c>
      <c r="L365" s="6">
        <v>0</v>
      </c>
      <c r="M365" s="34">
        <v>0</v>
      </c>
      <c r="N365" s="79" t="s">
        <v>844</v>
      </c>
    </row>
    <row r="366" spans="1:14" s="3" customFormat="1" ht="24" customHeight="1" x14ac:dyDescent="0.2">
      <c r="A366" s="14" t="s">
        <v>123</v>
      </c>
      <c r="B366" s="500" t="s">
        <v>689</v>
      </c>
      <c r="C366" s="501"/>
      <c r="D366" s="501"/>
      <c r="E366" s="501"/>
      <c r="F366" s="501"/>
      <c r="G366" s="501"/>
      <c r="H366" s="502"/>
      <c r="I366" s="15" t="s">
        <v>242</v>
      </c>
      <c r="J366" s="14">
        <v>0</v>
      </c>
      <c r="K366" s="6">
        <v>0</v>
      </c>
      <c r="L366" s="6">
        <v>0</v>
      </c>
      <c r="M366" s="34">
        <v>0</v>
      </c>
      <c r="N366" s="79" t="s">
        <v>844</v>
      </c>
    </row>
    <row r="367" spans="1:14" s="3" customFormat="1" ht="12" x14ac:dyDescent="0.2">
      <c r="A367" s="14" t="s">
        <v>526</v>
      </c>
      <c r="B367" s="485" t="s">
        <v>527</v>
      </c>
      <c r="C367" s="486"/>
      <c r="D367" s="486"/>
      <c r="E367" s="486"/>
      <c r="F367" s="486"/>
      <c r="G367" s="486"/>
      <c r="H367" s="487"/>
      <c r="I367" s="15" t="s">
        <v>19</v>
      </c>
      <c r="J367" s="14">
        <v>0</v>
      </c>
      <c r="K367" s="6">
        <v>0</v>
      </c>
      <c r="L367" s="6">
        <v>0</v>
      </c>
      <c r="M367" s="34">
        <v>0</v>
      </c>
      <c r="N367" s="79" t="s">
        <v>844</v>
      </c>
    </row>
    <row r="368" spans="1:14" s="3" customFormat="1" ht="12" x14ac:dyDescent="0.2">
      <c r="A368" s="14" t="s">
        <v>528</v>
      </c>
      <c r="B368" s="485" t="s">
        <v>529</v>
      </c>
      <c r="C368" s="486"/>
      <c r="D368" s="486"/>
      <c r="E368" s="486"/>
      <c r="F368" s="486"/>
      <c r="G368" s="486"/>
      <c r="H368" s="487"/>
      <c r="I368" s="15" t="s">
        <v>19</v>
      </c>
      <c r="J368" s="14">
        <v>0</v>
      </c>
      <c r="K368" s="6">
        <v>0</v>
      </c>
      <c r="L368" s="6">
        <v>0</v>
      </c>
      <c r="M368" s="34">
        <v>0</v>
      </c>
      <c r="N368" s="79" t="s">
        <v>844</v>
      </c>
    </row>
    <row r="369" spans="1:14" s="3" customFormat="1" ht="12.75" thickBot="1" x14ac:dyDescent="0.25">
      <c r="A369" s="18" t="s">
        <v>530</v>
      </c>
      <c r="B369" s="515" t="s">
        <v>531</v>
      </c>
      <c r="C369" s="516"/>
      <c r="D369" s="516"/>
      <c r="E369" s="516"/>
      <c r="F369" s="516"/>
      <c r="G369" s="516"/>
      <c r="H369" s="517"/>
      <c r="I369" s="19" t="s">
        <v>19</v>
      </c>
      <c r="J369" s="18">
        <v>0</v>
      </c>
      <c r="K369" s="20">
        <v>0</v>
      </c>
      <c r="L369" s="20">
        <v>0</v>
      </c>
      <c r="M369" s="35">
        <v>0</v>
      </c>
      <c r="N369" s="80" t="s">
        <v>844</v>
      </c>
    </row>
    <row r="370" spans="1:14" s="3" customFormat="1" ht="12" x14ac:dyDescent="0.2">
      <c r="A370" s="14" t="s">
        <v>542</v>
      </c>
      <c r="B370" s="506" t="s">
        <v>543</v>
      </c>
      <c r="C370" s="507"/>
      <c r="D370" s="507"/>
      <c r="E370" s="507"/>
      <c r="F370" s="507"/>
      <c r="G370" s="507"/>
      <c r="H370" s="508"/>
      <c r="I370" s="15" t="s">
        <v>19</v>
      </c>
      <c r="J370" s="14">
        <v>0</v>
      </c>
      <c r="K370" s="6">
        <v>0</v>
      </c>
      <c r="L370" s="6">
        <v>0</v>
      </c>
      <c r="M370" s="34">
        <v>0</v>
      </c>
      <c r="N370" s="79" t="s">
        <v>844</v>
      </c>
    </row>
    <row r="371" spans="1:14" s="3" customFormat="1" ht="12" x14ac:dyDescent="0.2">
      <c r="A371" s="14" t="s">
        <v>544</v>
      </c>
      <c r="B371" s="488" t="s">
        <v>545</v>
      </c>
      <c r="C371" s="489"/>
      <c r="D371" s="489"/>
      <c r="E371" s="489"/>
      <c r="F371" s="489"/>
      <c r="G371" s="489"/>
      <c r="H371" s="490"/>
      <c r="I371" s="15" t="s">
        <v>19</v>
      </c>
      <c r="J371" s="14">
        <v>0</v>
      </c>
      <c r="K371" s="6">
        <v>0</v>
      </c>
      <c r="L371" s="6">
        <v>0</v>
      </c>
      <c r="M371" s="34">
        <v>0</v>
      </c>
      <c r="N371" s="79" t="s">
        <v>844</v>
      </c>
    </row>
    <row r="372" spans="1:14" s="3" customFormat="1" ht="12" x14ac:dyDescent="0.2">
      <c r="A372" s="14" t="s">
        <v>546</v>
      </c>
      <c r="B372" s="488" t="s">
        <v>547</v>
      </c>
      <c r="C372" s="489"/>
      <c r="D372" s="489"/>
      <c r="E372" s="489"/>
      <c r="F372" s="489"/>
      <c r="G372" s="489"/>
      <c r="H372" s="490"/>
      <c r="I372" s="15" t="s">
        <v>19</v>
      </c>
      <c r="J372" s="14">
        <v>0</v>
      </c>
      <c r="K372" s="6">
        <v>0</v>
      </c>
      <c r="L372" s="6">
        <v>0</v>
      </c>
      <c r="M372" s="34">
        <v>0</v>
      </c>
      <c r="N372" s="79" t="s">
        <v>844</v>
      </c>
    </row>
    <row r="373" spans="1:14" s="3" customFormat="1" ht="12" x14ac:dyDescent="0.2">
      <c r="A373" s="14" t="s">
        <v>548</v>
      </c>
      <c r="B373" s="488" t="s">
        <v>216</v>
      </c>
      <c r="C373" s="489"/>
      <c r="D373" s="489"/>
      <c r="E373" s="489"/>
      <c r="F373" s="489"/>
      <c r="G373" s="489"/>
      <c r="H373" s="490"/>
      <c r="I373" s="15" t="s">
        <v>19</v>
      </c>
      <c r="J373" s="14">
        <v>0</v>
      </c>
      <c r="K373" s="6">
        <v>0</v>
      </c>
      <c r="L373" s="6">
        <v>0</v>
      </c>
      <c r="M373" s="34">
        <v>0</v>
      </c>
      <c r="N373" s="79" t="s">
        <v>844</v>
      </c>
    </row>
    <row r="374" spans="1:14" s="3" customFormat="1" ht="12.75" thickBot="1" x14ac:dyDescent="0.25">
      <c r="A374" s="18" t="s">
        <v>549</v>
      </c>
      <c r="B374" s="509" t="s">
        <v>550</v>
      </c>
      <c r="C374" s="510"/>
      <c r="D374" s="510"/>
      <c r="E374" s="510"/>
      <c r="F374" s="510"/>
      <c r="G374" s="510"/>
      <c r="H374" s="511"/>
      <c r="I374" s="19" t="s">
        <v>19</v>
      </c>
      <c r="J374" s="18">
        <v>0</v>
      </c>
      <c r="K374" s="20">
        <v>0</v>
      </c>
      <c r="L374" s="20">
        <v>0</v>
      </c>
      <c r="M374" s="35">
        <v>0</v>
      </c>
      <c r="N374" s="80" t="s">
        <v>844</v>
      </c>
    </row>
    <row r="375" spans="1:14" s="3" customFormat="1" ht="12" x14ac:dyDescent="0.2">
      <c r="A375" s="11" t="s">
        <v>551</v>
      </c>
      <c r="B375" s="506" t="s">
        <v>110</v>
      </c>
      <c r="C375" s="507"/>
      <c r="D375" s="507"/>
      <c r="E375" s="507"/>
      <c r="F375" s="507"/>
      <c r="G375" s="507"/>
      <c r="H375" s="508"/>
      <c r="I375" s="12" t="s">
        <v>242</v>
      </c>
      <c r="J375" s="11">
        <v>0</v>
      </c>
      <c r="K375" s="16">
        <v>0</v>
      </c>
      <c r="L375" s="16">
        <v>0</v>
      </c>
      <c r="M375" s="36">
        <v>0</v>
      </c>
      <c r="N375" s="81" t="s">
        <v>844</v>
      </c>
    </row>
    <row r="376" spans="1:14" s="3" customFormat="1" ht="24" customHeight="1" x14ac:dyDescent="0.2">
      <c r="A376" s="14" t="s">
        <v>552</v>
      </c>
      <c r="B376" s="500" t="s">
        <v>553</v>
      </c>
      <c r="C376" s="501"/>
      <c r="D376" s="501"/>
      <c r="E376" s="501"/>
      <c r="F376" s="501"/>
      <c r="G376" s="501"/>
      <c r="H376" s="502"/>
      <c r="I376" s="15" t="s">
        <v>19</v>
      </c>
      <c r="J376" s="14">
        <v>0</v>
      </c>
      <c r="K376" s="6">
        <v>0</v>
      </c>
      <c r="L376" s="6">
        <v>0</v>
      </c>
      <c r="M376" s="34">
        <v>0</v>
      </c>
      <c r="N376" s="79" t="s">
        <v>844</v>
      </c>
    </row>
    <row r="377" spans="1:14" s="3" customFormat="1" ht="12" x14ac:dyDescent="0.2">
      <c r="A377" s="14" t="s">
        <v>554</v>
      </c>
      <c r="B377" s="488" t="s">
        <v>555</v>
      </c>
      <c r="C377" s="489"/>
      <c r="D377" s="489"/>
      <c r="E377" s="489"/>
      <c r="F377" s="489"/>
      <c r="G377" s="489"/>
      <c r="H377" s="490"/>
      <c r="I377" s="15" t="s">
        <v>19</v>
      </c>
      <c r="J377" s="14">
        <v>0</v>
      </c>
      <c r="K377" s="6">
        <v>0</v>
      </c>
      <c r="L377" s="6">
        <v>0</v>
      </c>
      <c r="M377" s="34">
        <v>0</v>
      </c>
      <c r="N377" s="79" t="s">
        <v>844</v>
      </c>
    </row>
    <row r="378" spans="1:14" s="3" customFormat="1" ht="12" x14ac:dyDescent="0.2">
      <c r="A378" s="14" t="s">
        <v>556</v>
      </c>
      <c r="B378" s="485" t="s">
        <v>557</v>
      </c>
      <c r="C378" s="486"/>
      <c r="D378" s="486"/>
      <c r="E378" s="486"/>
      <c r="F378" s="486"/>
      <c r="G378" s="486"/>
      <c r="H378" s="487"/>
      <c r="I378" s="15" t="s">
        <v>19</v>
      </c>
      <c r="J378" s="14">
        <v>0</v>
      </c>
      <c r="K378" s="6">
        <v>0</v>
      </c>
      <c r="L378" s="6">
        <v>0</v>
      </c>
      <c r="M378" s="34">
        <v>0</v>
      </c>
      <c r="N378" s="79" t="s">
        <v>844</v>
      </c>
    </row>
    <row r="379" spans="1:14" s="3" customFormat="1" ht="12" x14ac:dyDescent="0.2">
      <c r="A379" s="14" t="s">
        <v>558</v>
      </c>
      <c r="B379" s="488" t="s">
        <v>559</v>
      </c>
      <c r="C379" s="489"/>
      <c r="D379" s="489"/>
      <c r="E379" s="489"/>
      <c r="F379" s="489"/>
      <c r="G379" s="489"/>
      <c r="H379" s="490"/>
      <c r="I379" s="15" t="s">
        <v>19</v>
      </c>
      <c r="J379" s="14">
        <v>0</v>
      </c>
      <c r="K379" s="6">
        <v>0</v>
      </c>
      <c r="L379" s="6">
        <v>0</v>
      </c>
      <c r="M379" s="34">
        <v>0</v>
      </c>
      <c r="N379" s="79" t="s">
        <v>844</v>
      </c>
    </row>
    <row r="380" spans="1:14" s="3" customFormat="1" ht="12" x14ac:dyDescent="0.2">
      <c r="A380" s="14" t="s">
        <v>560</v>
      </c>
      <c r="B380" s="485" t="s">
        <v>561</v>
      </c>
      <c r="C380" s="486"/>
      <c r="D380" s="486"/>
      <c r="E380" s="486"/>
      <c r="F380" s="486"/>
      <c r="G380" s="486"/>
      <c r="H380" s="487"/>
      <c r="I380" s="15" t="s">
        <v>19</v>
      </c>
      <c r="J380" s="14">
        <v>0</v>
      </c>
      <c r="K380" s="6">
        <v>0</v>
      </c>
      <c r="L380" s="6">
        <v>0</v>
      </c>
      <c r="M380" s="34">
        <v>0</v>
      </c>
      <c r="N380" s="79" t="s">
        <v>844</v>
      </c>
    </row>
    <row r="381" spans="1:14" s="3" customFormat="1" ht="24" customHeight="1" thickBot="1" x14ac:dyDescent="0.25">
      <c r="A381" s="21" t="s">
        <v>562</v>
      </c>
      <c r="B381" s="503" t="s">
        <v>563</v>
      </c>
      <c r="C381" s="504"/>
      <c r="D381" s="504"/>
      <c r="E381" s="504"/>
      <c r="F381" s="504"/>
      <c r="G381" s="504"/>
      <c r="H381" s="505"/>
      <c r="I381" s="22" t="s">
        <v>242</v>
      </c>
      <c r="J381" s="21">
        <v>0</v>
      </c>
      <c r="K381" s="23">
        <v>0</v>
      </c>
      <c r="L381" s="23">
        <v>0</v>
      </c>
      <c r="M381" s="37">
        <v>0</v>
      </c>
      <c r="N381" s="82" t="s">
        <v>844</v>
      </c>
    </row>
    <row r="382" spans="1:14" ht="16.5" thickBot="1" x14ac:dyDescent="0.3">
      <c r="A382" s="512" t="s">
        <v>564</v>
      </c>
      <c r="B382" s="513"/>
      <c r="C382" s="513"/>
      <c r="D382" s="513"/>
      <c r="E382" s="513"/>
      <c r="F382" s="513"/>
      <c r="G382" s="513"/>
      <c r="H382" s="513"/>
      <c r="I382" s="513"/>
      <c r="J382" s="513"/>
      <c r="K382" s="513"/>
      <c r="L382" s="513"/>
      <c r="M382" s="513"/>
      <c r="N382" s="514"/>
    </row>
    <row r="383" spans="1:14" s="3" customFormat="1" ht="12" x14ac:dyDescent="0.2">
      <c r="A383" s="11" t="s">
        <v>565</v>
      </c>
      <c r="B383" s="506" t="s">
        <v>566</v>
      </c>
      <c r="C383" s="507"/>
      <c r="D383" s="507"/>
      <c r="E383" s="507"/>
      <c r="F383" s="507"/>
      <c r="G383" s="507"/>
      <c r="H383" s="508"/>
      <c r="I383" s="12" t="s">
        <v>19</v>
      </c>
      <c r="J383" s="11" t="s">
        <v>844</v>
      </c>
      <c r="K383" s="16" t="s">
        <v>844</v>
      </c>
      <c r="L383" s="16" t="s">
        <v>844</v>
      </c>
      <c r="M383" s="36" t="s">
        <v>844</v>
      </c>
      <c r="N383" s="81" t="s">
        <v>844</v>
      </c>
    </row>
    <row r="384" spans="1:14" s="3" customFormat="1" ht="12" x14ac:dyDescent="0.2">
      <c r="A384" s="14" t="s">
        <v>567</v>
      </c>
      <c r="B384" s="488" t="s">
        <v>21</v>
      </c>
      <c r="C384" s="489"/>
      <c r="D384" s="489"/>
      <c r="E384" s="489"/>
      <c r="F384" s="489"/>
      <c r="G384" s="489"/>
      <c r="H384" s="490"/>
      <c r="I384" s="15" t="s">
        <v>19</v>
      </c>
      <c r="J384" s="14" t="s">
        <v>844</v>
      </c>
      <c r="K384" s="6" t="s">
        <v>844</v>
      </c>
      <c r="L384" s="6" t="s">
        <v>844</v>
      </c>
      <c r="M384" s="34" t="s">
        <v>844</v>
      </c>
      <c r="N384" s="79" t="s">
        <v>844</v>
      </c>
    </row>
    <row r="385" spans="1:14" s="3" customFormat="1" ht="24" customHeight="1" x14ac:dyDescent="0.2">
      <c r="A385" s="14" t="s">
        <v>568</v>
      </c>
      <c r="B385" s="494" t="s">
        <v>23</v>
      </c>
      <c r="C385" s="495"/>
      <c r="D385" s="495"/>
      <c r="E385" s="495"/>
      <c r="F385" s="495"/>
      <c r="G385" s="495"/>
      <c r="H385" s="496"/>
      <c r="I385" s="15" t="s">
        <v>19</v>
      </c>
      <c r="J385" s="14" t="s">
        <v>844</v>
      </c>
      <c r="K385" s="6" t="s">
        <v>844</v>
      </c>
      <c r="L385" s="6" t="s">
        <v>844</v>
      </c>
      <c r="M385" s="34" t="s">
        <v>844</v>
      </c>
      <c r="N385" s="79" t="s">
        <v>844</v>
      </c>
    </row>
    <row r="386" spans="1:14" s="3" customFormat="1" ht="24" customHeight="1" x14ac:dyDescent="0.2">
      <c r="A386" s="14" t="s">
        <v>569</v>
      </c>
      <c r="B386" s="494" t="s">
        <v>25</v>
      </c>
      <c r="C386" s="495"/>
      <c r="D386" s="495"/>
      <c r="E386" s="495"/>
      <c r="F386" s="495"/>
      <c r="G386" s="495"/>
      <c r="H386" s="496"/>
      <c r="I386" s="15" t="s">
        <v>19</v>
      </c>
      <c r="J386" s="14" t="s">
        <v>844</v>
      </c>
      <c r="K386" s="6" t="s">
        <v>844</v>
      </c>
      <c r="L386" s="6" t="s">
        <v>844</v>
      </c>
      <c r="M386" s="34" t="s">
        <v>844</v>
      </c>
      <c r="N386" s="79" t="s">
        <v>844</v>
      </c>
    </row>
    <row r="387" spans="1:14" s="3" customFormat="1" ht="24" customHeight="1" x14ac:dyDescent="0.2">
      <c r="A387" s="14" t="s">
        <v>570</v>
      </c>
      <c r="B387" s="494" t="s">
        <v>27</v>
      </c>
      <c r="C387" s="495"/>
      <c r="D387" s="495"/>
      <c r="E387" s="495"/>
      <c r="F387" s="495"/>
      <c r="G387" s="495"/>
      <c r="H387" s="496"/>
      <c r="I387" s="15" t="s">
        <v>19</v>
      </c>
      <c r="J387" s="14" t="s">
        <v>844</v>
      </c>
      <c r="K387" s="6" t="s">
        <v>844</v>
      </c>
      <c r="L387" s="6" t="s">
        <v>844</v>
      </c>
      <c r="M387" s="34" t="s">
        <v>844</v>
      </c>
      <c r="N387" s="79" t="s">
        <v>844</v>
      </c>
    </row>
    <row r="388" spans="1:14" s="3" customFormat="1" ht="12" x14ac:dyDescent="0.2">
      <c r="A388" s="14" t="s">
        <v>571</v>
      </c>
      <c r="B388" s="488" t="s">
        <v>29</v>
      </c>
      <c r="C388" s="489"/>
      <c r="D388" s="489"/>
      <c r="E388" s="489"/>
      <c r="F388" s="489"/>
      <c r="G388" s="489"/>
      <c r="H388" s="490"/>
      <c r="I388" s="15" t="s">
        <v>19</v>
      </c>
      <c r="J388" s="14" t="s">
        <v>844</v>
      </c>
      <c r="K388" s="6" t="s">
        <v>844</v>
      </c>
      <c r="L388" s="6" t="s">
        <v>844</v>
      </c>
      <c r="M388" s="34" t="s">
        <v>844</v>
      </c>
      <c r="N388" s="79" t="s">
        <v>844</v>
      </c>
    </row>
    <row r="389" spans="1:14" s="3" customFormat="1" ht="12" x14ac:dyDescent="0.2">
      <c r="A389" s="14" t="s">
        <v>572</v>
      </c>
      <c r="B389" s="488" t="s">
        <v>31</v>
      </c>
      <c r="C389" s="489"/>
      <c r="D389" s="489"/>
      <c r="E389" s="489"/>
      <c r="F389" s="489"/>
      <c r="G389" s="489"/>
      <c r="H389" s="490"/>
      <c r="I389" s="15" t="s">
        <v>19</v>
      </c>
      <c r="J389" s="14" t="s">
        <v>844</v>
      </c>
      <c r="K389" s="6" t="s">
        <v>844</v>
      </c>
      <c r="L389" s="6" t="s">
        <v>844</v>
      </c>
      <c r="M389" s="34" t="s">
        <v>844</v>
      </c>
      <c r="N389" s="79" t="s">
        <v>844</v>
      </c>
    </row>
    <row r="390" spans="1:14" s="3" customFormat="1" ht="12" x14ac:dyDescent="0.2">
      <c r="A390" s="14" t="s">
        <v>573</v>
      </c>
      <c r="B390" s="488" t="s">
        <v>33</v>
      </c>
      <c r="C390" s="489"/>
      <c r="D390" s="489"/>
      <c r="E390" s="489"/>
      <c r="F390" s="489"/>
      <c r="G390" s="489"/>
      <c r="H390" s="490"/>
      <c r="I390" s="15" t="s">
        <v>19</v>
      </c>
      <c r="J390" s="14" t="s">
        <v>844</v>
      </c>
      <c r="K390" s="6" t="s">
        <v>844</v>
      </c>
      <c r="L390" s="6" t="s">
        <v>844</v>
      </c>
      <c r="M390" s="34" t="s">
        <v>844</v>
      </c>
      <c r="N390" s="79" t="s">
        <v>844</v>
      </c>
    </row>
    <row r="391" spans="1:14" s="3" customFormat="1" ht="12" x14ac:dyDescent="0.2">
      <c r="A391" s="14" t="s">
        <v>574</v>
      </c>
      <c r="B391" s="488" t="s">
        <v>35</v>
      </c>
      <c r="C391" s="489"/>
      <c r="D391" s="489"/>
      <c r="E391" s="489"/>
      <c r="F391" s="489"/>
      <c r="G391" s="489"/>
      <c r="H391" s="490"/>
      <c r="I391" s="15" t="s">
        <v>19</v>
      </c>
      <c r="J391" s="14" t="s">
        <v>844</v>
      </c>
      <c r="K391" s="6" t="s">
        <v>844</v>
      </c>
      <c r="L391" s="6" t="s">
        <v>844</v>
      </c>
      <c r="M391" s="34" t="s">
        <v>844</v>
      </c>
      <c r="N391" s="79" t="s">
        <v>844</v>
      </c>
    </row>
    <row r="392" spans="1:14" s="3" customFormat="1" ht="12" x14ac:dyDescent="0.2">
      <c r="A392" s="14" t="s">
        <v>575</v>
      </c>
      <c r="B392" s="488" t="s">
        <v>37</v>
      </c>
      <c r="C392" s="489"/>
      <c r="D392" s="489"/>
      <c r="E392" s="489"/>
      <c r="F392" s="489"/>
      <c r="G392" s="489"/>
      <c r="H392" s="490"/>
      <c r="I392" s="15" t="s">
        <v>19</v>
      </c>
      <c r="J392" s="14" t="s">
        <v>844</v>
      </c>
      <c r="K392" s="6" t="s">
        <v>844</v>
      </c>
      <c r="L392" s="6" t="s">
        <v>844</v>
      </c>
      <c r="M392" s="34" t="s">
        <v>844</v>
      </c>
      <c r="N392" s="79" t="s">
        <v>844</v>
      </c>
    </row>
    <row r="393" spans="1:14" s="3" customFormat="1" ht="12" x14ac:dyDescent="0.2">
      <c r="A393" s="14" t="s">
        <v>576</v>
      </c>
      <c r="B393" s="488" t="s">
        <v>39</v>
      </c>
      <c r="C393" s="489"/>
      <c r="D393" s="489"/>
      <c r="E393" s="489"/>
      <c r="F393" s="489"/>
      <c r="G393" s="489"/>
      <c r="H393" s="490"/>
      <c r="I393" s="15" t="s">
        <v>19</v>
      </c>
      <c r="J393" s="14" t="s">
        <v>844</v>
      </c>
      <c r="K393" s="6" t="s">
        <v>844</v>
      </c>
      <c r="L393" s="6" t="s">
        <v>844</v>
      </c>
      <c r="M393" s="34" t="s">
        <v>844</v>
      </c>
      <c r="N393" s="79" t="s">
        <v>844</v>
      </c>
    </row>
    <row r="394" spans="1:14" s="3" customFormat="1" ht="24" customHeight="1" x14ac:dyDescent="0.2">
      <c r="A394" s="14" t="s">
        <v>577</v>
      </c>
      <c r="B394" s="500" t="s">
        <v>41</v>
      </c>
      <c r="C394" s="501"/>
      <c r="D394" s="501"/>
      <c r="E394" s="501"/>
      <c r="F394" s="501"/>
      <c r="G394" s="501"/>
      <c r="H394" s="502"/>
      <c r="I394" s="15" t="s">
        <v>19</v>
      </c>
      <c r="J394" s="14" t="s">
        <v>844</v>
      </c>
      <c r="K394" s="6" t="s">
        <v>844</v>
      </c>
      <c r="L394" s="6" t="s">
        <v>844</v>
      </c>
      <c r="M394" s="34" t="s">
        <v>844</v>
      </c>
      <c r="N394" s="79" t="s">
        <v>844</v>
      </c>
    </row>
    <row r="395" spans="1:14" s="3" customFormat="1" ht="12" x14ac:dyDescent="0.2">
      <c r="A395" s="14" t="s">
        <v>578</v>
      </c>
      <c r="B395" s="485" t="s">
        <v>43</v>
      </c>
      <c r="C395" s="486"/>
      <c r="D395" s="486"/>
      <c r="E395" s="486"/>
      <c r="F395" s="486"/>
      <c r="G395" s="486"/>
      <c r="H395" s="487"/>
      <c r="I395" s="15" t="s">
        <v>19</v>
      </c>
      <c r="J395" s="14" t="s">
        <v>844</v>
      </c>
      <c r="K395" s="6" t="s">
        <v>844</v>
      </c>
      <c r="L395" s="6" t="s">
        <v>844</v>
      </c>
      <c r="M395" s="34" t="s">
        <v>844</v>
      </c>
      <c r="N395" s="79" t="s">
        <v>844</v>
      </c>
    </row>
    <row r="396" spans="1:14" s="3" customFormat="1" ht="12" x14ac:dyDescent="0.2">
      <c r="A396" s="14" t="s">
        <v>579</v>
      </c>
      <c r="B396" s="485" t="s">
        <v>45</v>
      </c>
      <c r="C396" s="486"/>
      <c r="D396" s="486"/>
      <c r="E396" s="486"/>
      <c r="F396" s="486"/>
      <c r="G396" s="486"/>
      <c r="H396" s="487"/>
      <c r="I396" s="15" t="s">
        <v>19</v>
      </c>
      <c r="J396" s="14" t="s">
        <v>844</v>
      </c>
      <c r="K396" s="6" t="s">
        <v>844</v>
      </c>
      <c r="L396" s="6" t="s">
        <v>844</v>
      </c>
      <c r="M396" s="34" t="s">
        <v>844</v>
      </c>
      <c r="N396" s="79" t="s">
        <v>844</v>
      </c>
    </row>
    <row r="397" spans="1:14" s="3" customFormat="1" ht="24" customHeight="1" x14ac:dyDescent="0.2">
      <c r="A397" s="14" t="s">
        <v>580</v>
      </c>
      <c r="B397" s="500" t="s">
        <v>581</v>
      </c>
      <c r="C397" s="501"/>
      <c r="D397" s="501"/>
      <c r="E397" s="501"/>
      <c r="F397" s="501"/>
      <c r="G397" s="501"/>
      <c r="H397" s="502"/>
      <c r="I397" s="15" t="s">
        <v>19</v>
      </c>
      <c r="J397" s="14" t="s">
        <v>844</v>
      </c>
      <c r="K397" s="6" t="s">
        <v>844</v>
      </c>
      <c r="L397" s="6" t="s">
        <v>844</v>
      </c>
      <c r="M397" s="34" t="s">
        <v>844</v>
      </c>
      <c r="N397" s="79" t="s">
        <v>844</v>
      </c>
    </row>
    <row r="398" spans="1:14" s="3" customFormat="1" ht="12" x14ac:dyDescent="0.2">
      <c r="A398" s="14" t="s">
        <v>582</v>
      </c>
      <c r="B398" s="485" t="s">
        <v>583</v>
      </c>
      <c r="C398" s="486"/>
      <c r="D398" s="486"/>
      <c r="E398" s="486"/>
      <c r="F398" s="486"/>
      <c r="G398" s="486"/>
      <c r="H398" s="487"/>
      <c r="I398" s="15" t="s">
        <v>19</v>
      </c>
      <c r="J398" s="14" t="s">
        <v>844</v>
      </c>
      <c r="K398" s="6" t="s">
        <v>844</v>
      </c>
      <c r="L398" s="6" t="s">
        <v>844</v>
      </c>
      <c r="M398" s="34" t="s">
        <v>844</v>
      </c>
      <c r="N398" s="79" t="s">
        <v>844</v>
      </c>
    </row>
    <row r="399" spans="1:14" s="3" customFormat="1" ht="12" x14ac:dyDescent="0.2">
      <c r="A399" s="14" t="s">
        <v>584</v>
      </c>
      <c r="B399" s="485" t="s">
        <v>585</v>
      </c>
      <c r="C399" s="486"/>
      <c r="D399" s="486"/>
      <c r="E399" s="486"/>
      <c r="F399" s="486"/>
      <c r="G399" s="486"/>
      <c r="H399" s="487"/>
      <c r="I399" s="15" t="s">
        <v>19</v>
      </c>
      <c r="J399" s="14" t="s">
        <v>844</v>
      </c>
      <c r="K399" s="6" t="s">
        <v>844</v>
      </c>
      <c r="L399" s="6" t="s">
        <v>844</v>
      </c>
      <c r="M399" s="34" t="s">
        <v>844</v>
      </c>
      <c r="N399" s="79" t="s">
        <v>844</v>
      </c>
    </row>
    <row r="400" spans="1:14" s="3" customFormat="1" ht="12" x14ac:dyDescent="0.2">
      <c r="A400" s="14" t="s">
        <v>586</v>
      </c>
      <c r="B400" s="488" t="s">
        <v>47</v>
      </c>
      <c r="C400" s="489"/>
      <c r="D400" s="489"/>
      <c r="E400" s="489"/>
      <c r="F400" s="489"/>
      <c r="G400" s="489"/>
      <c r="H400" s="490"/>
      <c r="I400" s="15" t="s">
        <v>19</v>
      </c>
      <c r="J400" s="14" t="s">
        <v>844</v>
      </c>
      <c r="K400" s="6" t="s">
        <v>844</v>
      </c>
      <c r="L400" s="6" t="s">
        <v>844</v>
      </c>
      <c r="M400" s="34" t="s">
        <v>844</v>
      </c>
      <c r="N400" s="79" t="s">
        <v>844</v>
      </c>
    </row>
    <row r="401" spans="1:14" s="3" customFormat="1" ht="12" x14ac:dyDescent="0.2">
      <c r="A401" s="14" t="s">
        <v>587</v>
      </c>
      <c r="B401" s="491" t="s">
        <v>588</v>
      </c>
      <c r="C401" s="492"/>
      <c r="D401" s="492"/>
      <c r="E401" s="492"/>
      <c r="F401" s="492"/>
      <c r="G401" s="492"/>
      <c r="H401" s="493"/>
      <c r="I401" s="15" t="s">
        <v>19</v>
      </c>
      <c r="J401" s="14" t="s">
        <v>844</v>
      </c>
      <c r="K401" s="6" t="s">
        <v>844</v>
      </c>
      <c r="L401" s="6" t="s">
        <v>844</v>
      </c>
      <c r="M401" s="34" t="s">
        <v>844</v>
      </c>
      <c r="N401" s="79" t="s">
        <v>844</v>
      </c>
    </row>
    <row r="402" spans="1:14" s="3" customFormat="1" ht="12" x14ac:dyDescent="0.2">
      <c r="A402" s="14" t="s">
        <v>589</v>
      </c>
      <c r="B402" s="488" t="s">
        <v>590</v>
      </c>
      <c r="C402" s="489"/>
      <c r="D402" s="489"/>
      <c r="E402" s="489"/>
      <c r="F402" s="489"/>
      <c r="G402" s="489"/>
      <c r="H402" s="490"/>
      <c r="I402" s="15" t="s">
        <v>19</v>
      </c>
      <c r="J402" s="14" t="s">
        <v>844</v>
      </c>
      <c r="K402" s="6" t="s">
        <v>844</v>
      </c>
      <c r="L402" s="6" t="s">
        <v>844</v>
      </c>
      <c r="M402" s="34" t="s">
        <v>844</v>
      </c>
      <c r="N402" s="79" t="s">
        <v>844</v>
      </c>
    </row>
    <row r="403" spans="1:14" s="3" customFormat="1" ht="12" x14ac:dyDescent="0.2">
      <c r="A403" s="14" t="s">
        <v>591</v>
      </c>
      <c r="B403" s="488" t="s">
        <v>592</v>
      </c>
      <c r="C403" s="489"/>
      <c r="D403" s="489"/>
      <c r="E403" s="489"/>
      <c r="F403" s="489"/>
      <c r="G403" s="489"/>
      <c r="H403" s="490"/>
      <c r="I403" s="15" t="s">
        <v>19</v>
      </c>
      <c r="J403" s="14" t="s">
        <v>844</v>
      </c>
      <c r="K403" s="6" t="s">
        <v>844</v>
      </c>
      <c r="L403" s="6" t="s">
        <v>844</v>
      </c>
      <c r="M403" s="34" t="s">
        <v>844</v>
      </c>
      <c r="N403" s="79" t="s">
        <v>844</v>
      </c>
    </row>
    <row r="404" spans="1:14" s="3" customFormat="1" ht="12" x14ac:dyDescent="0.2">
      <c r="A404" s="14" t="s">
        <v>593</v>
      </c>
      <c r="B404" s="485" t="s">
        <v>290</v>
      </c>
      <c r="C404" s="486"/>
      <c r="D404" s="486"/>
      <c r="E404" s="486"/>
      <c r="F404" s="486"/>
      <c r="G404" s="486"/>
      <c r="H404" s="487"/>
      <c r="I404" s="15" t="s">
        <v>19</v>
      </c>
      <c r="J404" s="14" t="s">
        <v>844</v>
      </c>
      <c r="K404" s="6" t="s">
        <v>844</v>
      </c>
      <c r="L404" s="6" t="s">
        <v>844</v>
      </c>
      <c r="M404" s="34" t="s">
        <v>844</v>
      </c>
      <c r="N404" s="79" t="s">
        <v>844</v>
      </c>
    </row>
    <row r="405" spans="1:14" s="3" customFormat="1" ht="12" x14ac:dyDescent="0.2">
      <c r="A405" s="14" t="s">
        <v>594</v>
      </c>
      <c r="B405" s="485" t="s">
        <v>595</v>
      </c>
      <c r="C405" s="486"/>
      <c r="D405" s="486"/>
      <c r="E405" s="486"/>
      <c r="F405" s="486"/>
      <c r="G405" s="486"/>
      <c r="H405" s="487"/>
      <c r="I405" s="15" t="s">
        <v>19</v>
      </c>
      <c r="J405" s="14" t="s">
        <v>844</v>
      </c>
      <c r="K405" s="6" t="s">
        <v>844</v>
      </c>
      <c r="L405" s="6" t="s">
        <v>844</v>
      </c>
      <c r="M405" s="34" t="s">
        <v>844</v>
      </c>
      <c r="N405" s="79" t="s">
        <v>844</v>
      </c>
    </row>
    <row r="406" spans="1:14" s="3" customFormat="1" ht="12" x14ac:dyDescent="0.2">
      <c r="A406" s="14" t="s">
        <v>596</v>
      </c>
      <c r="B406" s="485" t="s">
        <v>597</v>
      </c>
      <c r="C406" s="486"/>
      <c r="D406" s="486"/>
      <c r="E406" s="486"/>
      <c r="F406" s="486"/>
      <c r="G406" s="486"/>
      <c r="H406" s="487"/>
      <c r="I406" s="15" t="s">
        <v>19</v>
      </c>
      <c r="J406" s="14" t="s">
        <v>844</v>
      </c>
      <c r="K406" s="6" t="s">
        <v>844</v>
      </c>
      <c r="L406" s="6" t="s">
        <v>844</v>
      </c>
      <c r="M406" s="34" t="s">
        <v>844</v>
      </c>
      <c r="N406" s="79" t="s">
        <v>844</v>
      </c>
    </row>
    <row r="407" spans="1:14" s="3" customFormat="1" ht="24" customHeight="1" x14ac:dyDescent="0.2">
      <c r="A407" s="14" t="s">
        <v>598</v>
      </c>
      <c r="B407" s="500" t="s">
        <v>599</v>
      </c>
      <c r="C407" s="501"/>
      <c r="D407" s="501"/>
      <c r="E407" s="501"/>
      <c r="F407" s="501"/>
      <c r="G407" s="501"/>
      <c r="H407" s="502"/>
      <c r="I407" s="15" t="s">
        <v>19</v>
      </c>
      <c r="J407" s="14" t="s">
        <v>844</v>
      </c>
      <c r="K407" s="6" t="s">
        <v>844</v>
      </c>
      <c r="L407" s="6" t="s">
        <v>844</v>
      </c>
      <c r="M407" s="34" t="s">
        <v>844</v>
      </c>
      <c r="N407" s="79" t="s">
        <v>844</v>
      </c>
    </row>
    <row r="408" spans="1:14" s="3" customFormat="1" ht="24" customHeight="1" x14ac:dyDescent="0.2">
      <c r="A408" s="14" t="s">
        <v>600</v>
      </c>
      <c r="B408" s="500" t="s">
        <v>601</v>
      </c>
      <c r="C408" s="501"/>
      <c r="D408" s="501"/>
      <c r="E408" s="501"/>
      <c r="F408" s="501"/>
      <c r="G408" s="501"/>
      <c r="H408" s="502"/>
      <c r="I408" s="15" t="s">
        <v>19</v>
      </c>
      <c r="J408" s="14" t="s">
        <v>844</v>
      </c>
      <c r="K408" s="6" t="s">
        <v>844</v>
      </c>
      <c r="L408" s="6" t="s">
        <v>844</v>
      </c>
      <c r="M408" s="34" t="s">
        <v>844</v>
      </c>
      <c r="N408" s="79" t="s">
        <v>844</v>
      </c>
    </row>
    <row r="409" spans="1:14" s="3" customFormat="1" ht="12" x14ac:dyDescent="0.2">
      <c r="A409" s="14" t="s">
        <v>602</v>
      </c>
      <c r="B409" s="488" t="s">
        <v>603</v>
      </c>
      <c r="C409" s="489"/>
      <c r="D409" s="489"/>
      <c r="E409" s="489"/>
      <c r="F409" s="489"/>
      <c r="G409" s="489"/>
      <c r="H409" s="490"/>
      <c r="I409" s="15" t="s">
        <v>19</v>
      </c>
      <c r="J409" s="14" t="s">
        <v>844</v>
      </c>
      <c r="K409" s="6" t="s">
        <v>844</v>
      </c>
      <c r="L409" s="6" t="s">
        <v>844</v>
      </c>
      <c r="M409" s="34" t="s">
        <v>844</v>
      </c>
      <c r="N409" s="79" t="s">
        <v>844</v>
      </c>
    </row>
    <row r="410" spans="1:14" s="3" customFormat="1" ht="12" x14ac:dyDescent="0.2">
      <c r="A410" s="14" t="s">
        <v>604</v>
      </c>
      <c r="B410" s="488" t="s">
        <v>605</v>
      </c>
      <c r="C410" s="489"/>
      <c r="D410" s="489"/>
      <c r="E410" s="489"/>
      <c r="F410" s="489"/>
      <c r="G410" s="489"/>
      <c r="H410" s="490"/>
      <c r="I410" s="15" t="s">
        <v>19</v>
      </c>
      <c r="J410" s="14" t="s">
        <v>844</v>
      </c>
      <c r="K410" s="6" t="s">
        <v>844</v>
      </c>
      <c r="L410" s="6" t="s">
        <v>844</v>
      </c>
      <c r="M410" s="34" t="s">
        <v>844</v>
      </c>
      <c r="N410" s="79" t="s">
        <v>844</v>
      </c>
    </row>
    <row r="411" spans="1:14" s="3" customFormat="1" ht="12" x14ac:dyDescent="0.2">
      <c r="A411" s="14" t="s">
        <v>606</v>
      </c>
      <c r="B411" s="488" t="s">
        <v>607</v>
      </c>
      <c r="C411" s="489"/>
      <c r="D411" s="489"/>
      <c r="E411" s="489"/>
      <c r="F411" s="489"/>
      <c r="G411" s="489"/>
      <c r="H411" s="490"/>
      <c r="I411" s="15" t="s">
        <v>19</v>
      </c>
      <c r="J411" s="14" t="s">
        <v>844</v>
      </c>
      <c r="K411" s="6" t="s">
        <v>844</v>
      </c>
      <c r="L411" s="6" t="s">
        <v>844</v>
      </c>
      <c r="M411" s="34" t="s">
        <v>844</v>
      </c>
      <c r="N411" s="79" t="s">
        <v>844</v>
      </c>
    </row>
    <row r="412" spans="1:14" s="3" customFormat="1" ht="12" x14ac:dyDescent="0.2">
      <c r="A412" s="14" t="s">
        <v>608</v>
      </c>
      <c r="B412" s="488" t="s">
        <v>609</v>
      </c>
      <c r="C412" s="489"/>
      <c r="D412" s="489"/>
      <c r="E412" s="489"/>
      <c r="F412" s="489"/>
      <c r="G412" s="489"/>
      <c r="H412" s="490"/>
      <c r="I412" s="15" t="s">
        <v>19</v>
      </c>
      <c r="J412" s="14" t="s">
        <v>844</v>
      </c>
      <c r="K412" s="6" t="s">
        <v>844</v>
      </c>
      <c r="L412" s="6" t="s">
        <v>844</v>
      </c>
      <c r="M412" s="34" t="s">
        <v>844</v>
      </c>
      <c r="N412" s="79" t="s">
        <v>844</v>
      </c>
    </row>
    <row r="413" spans="1:14" s="3" customFormat="1" ht="12" x14ac:dyDescent="0.2">
      <c r="A413" s="14" t="s">
        <v>610</v>
      </c>
      <c r="B413" s="485" t="s">
        <v>611</v>
      </c>
      <c r="C413" s="486"/>
      <c r="D413" s="486"/>
      <c r="E413" s="486"/>
      <c r="F413" s="486"/>
      <c r="G413" s="486"/>
      <c r="H413" s="487"/>
      <c r="I413" s="15" t="s">
        <v>19</v>
      </c>
      <c r="J413" s="14" t="s">
        <v>844</v>
      </c>
      <c r="K413" s="6" t="s">
        <v>844</v>
      </c>
      <c r="L413" s="6" t="s">
        <v>844</v>
      </c>
      <c r="M413" s="34" t="s">
        <v>844</v>
      </c>
      <c r="N413" s="79" t="s">
        <v>844</v>
      </c>
    </row>
    <row r="414" spans="1:14" s="3" customFormat="1" ht="12" x14ac:dyDescent="0.2">
      <c r="A414" s="14" t="s">
        <v>612</v>
      </c>
      <c r="B414" s="488" t="s">
        <v>613</v>
      </c>
      <c r="C414" s="489"/>
      <c r="D414" s="489"/>
      <c r="E414" s="489"/>
      <c r="F414" s="489"/>
      <c r="G414" s="489"/>
      <c r="H414" s="490"/>
      <c r="I414" s="15" t="s">
        <v>19</v>
      </c>
      <c r="J414" s="14" t="s">
        <v>844</v>
      </c>
      <c r="K414" s="6" t="s">
        <v>844</v>
      </c>
      <c r="L414" s="6" t="s">
        <v>844</v>
      </c>
      <c r="M414" s="34" t="s">
        <v>844</v>
      </c>
      <c r="N414" s="79" t="s">
        <v>844</v>
      </c>
    </row>
    <row r="415" spans="1:14" s="3" customFormat="1" ht="12" x14ac:dyDescent="0.2">
      <c r="A415" s="14" t="s">
        <v>614</v>
      </c>
      <c r="B415" s="488" t="s">
        <v>615</v>
      </c>
      <c r="C415" s="489"/>
      <c r="D415" s="489"/>
      <c r="E415" s="489"/>
      <c r="F415" s="489"/>
      <c r="G415" s="489"/>
      <c r="H415" s="490"/>
      <c r="I415" s="15" t="s">
        <v>19</v>
      </c>
      <c r="J415" s="14" t="s">
        <v>844</v>
      </c>
      <c r="K415" s="6" t="s">
        <v>844</v>
      </c>
      <c r="L415" s="6" t="s">
        <v>844</v>
      </c>
      <c r="M415" s="34" t="s">
        <v>844</v>
      </c>
      <c r="N415" s="79" t="s">
        <v>844</v>
      </c>
    </row>
    <row r="416" spans="1:14" s="3" customFormat="1" ht="12" x14ac:dyDescent="0.2">
      <c r="A416" s="14" t="s">
        <v>616</v>
      </c>
      <c r="B416" s="488" t="s">
        <v>617</v>
      </c>
      <c r="C416" s="489"/>
      <c r="D416" s="489"/>
      <c r="E416" s="489"/>
      <c r="F416" s="489"/>
      <c r="G416" s="489"/>
      <c r="H416" s="490"/>
      <c r="I416" s="15" t="s">
        <v>19</v>
      </c>
      <c r="J416" s="14" t="s">
        <v>844</v>
      </c>
      <c r="K416" s="6" t="s">
        <v>844</v>
      </c>
      <c r="L416" s="6" t="s">
        <v>844</v>
      </c>
      <c r="M416" s="34" t="s">
        <v>844</v>
      </c>
      <c r="N416" s="79" t="s">
        <v>844</v>
      </c>
    </row>
    <row r="417" spans="1:14" s="3" customFormat="1" ht="24" customHeight="1" x14ac:dyDescent="0.2">
      <c r="A417" s="14" t="s">
        <v>618</v>
      </c>
      <c r="B417" s="500" t="s">
        <v>619</v>
      </c>
      <c r="C417" s="501"/>
      <c r="D417" s="501"/>
      <c r="E417" s="501"/>
      <c r="F417" s="501"/>
      <c r="G417" s="501"/>
      <c r="H417" s="502"/>
      <c r="I417" s="15" t="s">
        <v>19</v>
      </c>
      <c r="J417" s="14" t="s">
        <v>844</v>
      </c>
      <c r="K417" s="6" t="s">
        <v>844</v>
      </c>
      <c r="L417" s="6" t="s">
        <v>844</v>
      </c>
      <c r="M417" s="34" t="s">
        <v>844</v>
      </c>
      <c r="N417" s="79" t="s">
        <v>844</v>
      </c>
    </row>
    <row r="418" spans="1:14" s="3" customFormat="1" ht="12" x14ac:dyDescent="0.2">
      <c r="A418" s="14" t="s">
        <v>620</v>
      </c>
      <c r="B418" s="488" t="s">
        <v>621</v>
      </c>
      <c r="C418" s="489"/>
      <c r="D418" s="489"/>
      <c r="E418" s="489"/>
      <c r="F418" s="489"/>
      <c r="G418" s="489"/>
      <c r="H418" s="490"/>
      <c r="I418" s="15" t="s">
        <v>19</v>
      </c>
      <c r="J418" s="14" t="s">
        <v>844</v>
      </c>
      <c r="K418" s="6" t="s">
        <v>844</v>
      </c>
      <c r="L418" s="6" t="s">
        <v>844</v>
      </c>
      <c r="M418" s="34" t="s">
        <v>844</v>
      </c>
      <c r="N418" s="79" t="s">
        <v>844</v>
      </c>
    </row>
    <row r="419" spans="1:14" s="3" customFormat="1" ht="12" x14ac:dyDescent="0.2">
      <c r="A419" s="14" t="s">
        <v>622</v>
      </c>
      <c r="B419" s="491" t="s">
        <v>623</v>
      </c>
      <c r="C419" s="492"/>
      <c r="D419" s="492"/>
      <c r="E419" s="492"/>
      <c r="F419" s="492"/>
      <c r="G419" s="492"/>
      <c r="H419" s="493"/>
      <c r="I419" s="15" t="s">
        <v>19</v>
      </c>
      <c r="J419" s="14" t="s">
        <v>844</v>
      </c>
      <c r="K419" s="6" t="s">
        <v>844</v>
      </c>
      <c r="L419" s="6" t="s">
        <v>844</v>
      </c>
      <c r="M419" s="34" t="s">
        <v>844</v>
      </c>
      <c r="N419" s="79" t="s">
        <v>844</v>
      </c>
    </row>
    <row r="420" spans="1:14" s="3" customFormat="1" ht="12" x14ac:dyDescent="0.2">
      <c r="A420" s="14" t="s">
        <v>624</v>
      </c>
      <c r="B420" s="488" t="s">
        <v>625</v>
      </c>
      <c r="C420" s="489"/>
      <c r="D420" s="489"/>
      <c r="E420" s="489"/>
      <c r="F420" s="489"/>
      <c r="G420" s="489"/>
      <c r="H420" s="490"/>
      <c r="I420" s="15" t="s">
        <v>19</v>
      </c>
      <c r="J420" s="14" t="s">
        <v>844</v>
      </c>
      <c r="K420" s="6" t="s">
        <v>844</v>
      </c>
      <c r="L420" s="6" t="s">
        <v>844</v>
      </c>
      <c r="M420" s="34" t="s">
        <v>844</v>
      </c>
      <c r="N420" s="79" t="s">
        <v>844</v>
      </c>
    </row>
    <row r="421" spans="1:14" s="3" customFormat="1" ht="12" x14ac:dyDescent="0.2">
      <c r="A421" s="14" t="s">
        <v>626</v>
      </c>
      <c r="B421" s="488" t="s">
        <v>627</v>
      </c>
      <c r="C421" s="489"/>
      <c r="D421" s="489"/>
      <c r="E421" s="489"/>
      <c r="F421" s="489"/>
      <c r="G421" s="489"/>
      <c r="H421" s="490"/>
      <c r="I421" s="15" t="s">
        <v>19</v>
      </c>
      <c r="J421" s="14" t="s">
        <v>844</v>
      </c>
      <c r="K421" s="6" t="s">
        <v>844</v>
      </c>
      <c r="L421" s="6" t="s">
        <v>844</v>
      </c>
      <c r="M421" s="34" t="s">
        <v>844</v>
      </c>
      <c r="N421" s="79" t="s">
        <v>844</v>
      </c>
    </row>
    <row r="422" spans="1:14" s="3" customFormat="1" ht="24" customHeight="1" x14ac:dyDescent="0.2">
      <c r="A422" s="14" t="s">
        <v>628</v>
      </c>
      <c r="B422" s="494" t="s">
        <v>629</v>
      </c>
      <c r="C422" s="495"/>
      <c r="D422" s="495"/>
      <c r="E422" s="495"/>
      <c r="F422" s="495"/>
      <c r="G422" s="495"/>
      <c r="H422" s="496"/>
      <c r="I422" s="15" t="s">
        <v>19</v>
      </c>
      <c r="J422" s="14" t="s">
        <v>844</v>
      </c>
      <c r="K422" s="6" t="s">
        <v>844</v>
      </c>
      <c r="L422" s="6" t="s">
        <v>844</v>
      </c>
      <c r="M422" s="34" t="s">
        <v>844</v>
      </c>
      <c r="N422" s="79" t="s">
        <v>844</v>
      </c>
    </row>
    <row r="423" spans="1:14" s="3" customFormat="1" ht="12" x14ac:dyDescent="0.2">
      <c r="A423" s="14" t="s">
        <v>630</v>
      </c>
      <c r="B423" s="497" t="s">
        <v>514</v>
      </c>
      <c r="C423" s="498"/>
      <c r="D423" s="498"/>
      <c r="E423" s="498"/>
      <c r="F423" s="498"/>
      <c r="G423" s="498"/>
      <c r="H423" s="499"/>
      <c r="I423" s="15" t="s">
        <v>19</v>
      </c>
      <c r="J423" s="14" t="s">
        <v>844</v>
      </c>
      <c r="K423" s="6" t="s">
        <v>844</v>
      </c>
      <c r="L423" s="6" t="s">
        <v>844</v>
      </c>
      <c r="M423" s="34" t="s">
        <v>844</v>
      </c>
      <c r="N423" s="79" t="s">
        <v>844</v>
      </c>
    </row>
    <row r="424" spans="1:14" s="3" customFormat="1" ht="12" x14ac:dyDescent="0.2">
      <c r="A424" s="14" t="s">
        <v>631</v>
      </c>
      <c r="B424" s="497" t="s">
        <v>517</v>
      </c>
      <c r="C424" s="498"/>
      <c r="D424" s="498"/>
      <c r="E424" s="498"/>
      <c r="F424" s="498"/>
      <c r="G424" s="498"/>
      <c r="H424" s="499"/>
      <c r="I424" s="15" t="s">
        <v>19</v>
      </c>
      <c r="J424" s="14" t="s">
        <v>844</v>
      </c>
      <c r="K424" s="6" t="s">
        <v>844</v>
      </c>
      <c r="L424" s="6" t="s">
        <v>844</v>
      </c>
      <c r="M424" s="34" t="s">
        <v>844</v>
      </c>
      <c r="N424" s="79" t="s">
        <v>844</v>
      </c>
    </row>
    <row r="425" spans="1:14" s="3" customFormat="1" ht="12" x14ac:dyDescent="0.2">
      <c r="A425" s="14" t="s">
        <v>632</v>
      </c>
      <c r="B425" s="488" t="s">
        <v>633</v>
      </c>
      <c r="C425" s="489"/>
      <c r="D425" s="489"/>
      <c r="E425" s="489"/>
      <c r="F425" s="489"/>
      <c r="G425" s="489"/>
      <c r="H425" s="490"/>
      <c r="I425" s="15" t="s">
        <v>19</v>
      </c>
      <c r="J425" s="14" t="s">
        <v>844</v>
      </c>
      <c r="K425" s="6" t="s">
        <v>844</v>
      </c>
      <c r="L425" s="6" t="s">
        <v>844</v>
      </c>
      <c r="M425" s="34" t="s">
        <v>844</v>
      </c>
      <c r="N425" s="79" t="s">
        <v>844</v>
      </c>
    </row>
    <row r="426" spans="1:14" s="3" customFormat="1" ht="12" x14ac:dyDescent="0.2">
      <c r="A426" s="14" t="s">
        <v>634</v>
      </c>
      <c r="B426" s="491" t="s">
        <v>635</v>
      </c>
      <c r="C426" s="492"/>
      <c r="D426" s="492"/>
      <c r="E426" s="492"/>
      <c r="F426" s="492"/>
      <c r="G426" s="492"/>
      <c r="H426" s="493"/>
      <c r="I426" s="15" t="s">
        <v>19</v>
      </c>
      <c r="J426" s="14" t="s">
        <v>844</v>
      </c>
      <c r="K426" s="6" t="s">
        <v>844</v>
      </c>
      <c r="L426" s="6" t="s">
        <v>844</v>
      </c>
      <c r="M426" s="34" t="s">
        <v>844</v>
      </c>
      <c r="N426" s="79" t="s">
        <v>844</v>
      </c>
    </row>
    <row r="427" spans="1:14" s="3" customFormat="1" ht="12" x14ac:dyDescent="0.2">
      <c r="A427" s="14" t="s">
        <v>636</v>
      </c>
      <c r="B427" s="488" t="s">
        <v>637</v>
      </c>
      <c r="C427" s="489"/>
      <c r="D427" s="489"/>
      <c r="E427" s="489"/>
      <c r="F427" s="489"/>
      <c r="G427" s="489"/>
      <c r="H427" s="490"/>
      <c r="I427" s="15" t="s">
        <v>19</v>
      </c>
      <c r="J427" s="14" t="s">
        <v>844</v>
      </c>
      <c r="K427" s="6" t="s">
        <v>844</v>
      </c>
      <c r="L427" s="6" t="s">
        <v>844</v>
      </c>
      <c r="M427" s="34" t="s">
        <v>844</v>
      </c>
      <c r="N427" s="79" t="s">
        <v>844</v>
      </c>
    </row>
    <row r="428" spans="1:14" s="3" customFormat="1" ht="12" x14ac:dyDescent="0.2">
      <c r="A428" s="14" t="s">
        <v>638</v>
      </c>
      <c r="B428" s="485" t="s">
        <v>639</v>
      </c>
      <c r="C428" s="486"/>
      <c r="D428" s="486"/>
      <c r="E428" s="486"/>
      <c r="F428" s="486"/>
      <c r="G428" s="486"/>
      <c r="H428" s="487"/>
      <c r="I428" s="15" t="s">
        <v>19</v>
      </c>
      <c r="J428" s="14" t="s">
        <v>844</v>
      </c>
      <c r="K428" s="6" t="s">
        <v>844</v>
      </c>
      <c r="L428" s="6" t="s">
        <v>844</v>
      </c>
      <c r="M428" s="34" t="s">
        <v>844</v>
      </c>
      <c r="N428" s="79" t="s">
        <v>844</v>
      </c>
    </row>
    <row r="429" spans="1:14" s="3" customFormat="1" ht="12" x14ac:dyDescent="0.2">
      <c r="A429" s="14" t="s">
        <v>640</v>
      </c>
      <c r="B429" s="485" t="s">
        <v>641</v>
      </c>
      <c r="C429" s="486"/>
      <c r="D429" s="486"/>
      <c r="E429" s="486"/>
      <c r="F429" s="486"/>
      <c r="G429" s="486"/>
      <c r="H429" s="487"/>
      <c r="I429" s="15" t="s">
        <v>19</v>
      </c>
      <c r="J429" s="14" t="s">
        <v>844</v>
      </c>
      <c r="K429" s="6" t="s">
        <v>844</v>
      </c>
      <c r="L429" s="6" t="s">
        <v>844</v>
      </c>
      <c r="M429" s="34" t="s">
        <v>844</v>
      </c>
      <c r="N429" s="79" t="s">
        <v>844</v>
      </c>
    </row>
    <row r="430" spans="1:14" s="3" customFormat="1" ht="12" x14ac:dyDescent="0.2">
      <c r="A430" s="14" t="s">
        <v>642</v>
      </c>
      <c r="B430" s="485" t="s">
        <v>643</v>
      </c>
      <c r="C430" s="486"/>
      <c r="D430" s="486"/>
      <c r="E430" s="486"/>
      <c r="F430" s="486"/>
      <c r="G430" s="486"/>
      <c r="H430" s="487"/>
      <c r="I430" s="15" t="s">
        <v>19</v>
      </c>
      <c r="J430" s="14" t="s">
        <v>844</v>
      </c>
      <c r="K430" s="6" t="s">
        <v>844</v>
      </c>
      <c r="L430" s="6" t="s">
        <v>844</v>
      </c>
      <c r="M430" s="34" t="s">
        <v>844</v>
      </c>
      <c r="N430" s="79" t="s">
        <v>844</v>
      </c>
    </row>
    <row r="431" spans="1:14" s="3" customFormat="1" ht="12" x14ac:dyDescent="0.2">
      <c r="A431" s="14" t="s">
        <v>644</v>
      </c>
      <c r="B431" s="485" t="s">
        <v>645</v>
      </c>
      <c r="C431" s="486"/>
      <c r="D431" s="486"/>
      <c r="E431" s="486"/>
      <c r="F431" s="486"/>
      <c r="G431" s="486"/>
      <c r="H431" s="487"/>
      <c r="I431" s="15" t="s">
        <v>19</v>
      </c>
      <c r="J431" s="14" t="s">
        <v>844</v>
      </c>
      <c r="K431" s="6" t="s">
        <v>844</v>
      </c>
      <c r="L431" s="6" t="s">
        <v>844</v>
      </c>
      <c r="M431" s="34" t="s">
        <v>844</v>
      </c>
      <c r="N431" s="79" t="s">
        <v>844</v>
      </c>
    </row>
    <row r="432" spans="1:14" s="3" customFormat="1" ht="12" x14ac:dyDescent="0.2">
      <c r="A432" s="14" t="s">
        <v>646</v>
      </c>
      <c r="B432" s="485" t="s">
        <v>647</v>
      </c>
      <c r="C432" s="486"/>
      <c r="D432" s="486"/>
      <c r="E432" s="486"/>
      <c r="F432" s="486"/>
      <c r="G432" s="486"/>
      <c r="H432" s="487"/>
      <c r="I432" s="15" t="s">
        <v>19</v>
      </c>
      <c r="J432" s="14" t="s">
        <v>844</v>
      </c>
      <c r="K432" s="6" t="s">
        <v>844</v>
      </c>
      <c r="L432" s="6" t="s">
        <v>844</v>
      </c>
      <c r="M432" s="34" t="s">
        <v>844</v>
      </c>
      <c r="N432" s="79" t="s">
        <v>844</v>
      </c>
    </row>
    <row r="433" spans="1:14" s="3" customFormat="1" ht="12" x14ac:dyDescent="0.2">
      <c r="A433" s="14" t="s">
        <v>648</v>
      </c>
      <c r="B433" s="485" t="s">
        <v>649</v>
      </c>
      <c r="C433" s="486"/>
      <c r="D433" s="486"/>
      <c r="E433" s="486"/>
      <c r="F433" s="486"/>
      <c r="G433" s="486"/>
      <c r="H433" s="487"/>
      <c r="I433" s="15" t="s">
        <v>19</v>
      </c>
      <c r="J433" s="14" t="s">
        <v>844</v>
      </c>
      <c r="K433" s="6" t="s">
        <v>844</v>
      </c>
      <c r="L433" s="6" t="s">
        <v>844</v>
      </c>
      <c r="M433" s="34" t="s">
        <v>844</v>
      </c>
      <c r="N433" s="79" t="s">
        <v>844</v>
      </c>
    </row>
    <row r="434" spans="1:14" s="3" customFormat="1" ht="12" x14ac:dyDescent="0.2">
      <c r="A434" s="14" t="s">
        <v>650</v>
      </c>
      <c r="B434" s="488" t="s">
        <v>651</v>
      </c>
      <c r="C434" s="489"/>
      <c r="D434" s="489"/>
      <c r="E434" s="489"/>
      <c r="F434" s="489"/>
      <c r="G434" s="489"/>
      <c r="H434" s="490"/>
      <c r="I434" s="15" t="s">
        <v>19</v>
      </c>
      <c r="J434" s="14" t="s">
        <v>844</v>
      </c>
      <c r="K434" s="6" t="s">
        <v>844</v>
      </c>
      <c r="L434" s="6" t="s">
        <v>844</v>
      </c>
      <c r="M434" s="34" t="s">
        <v>844</v>
      </c>
      <c r="N434" s="79" t="s">
        <v>844</v>
      </c>
    </row>
    <row r="435" spans="1:14" s="3" customFormat="1" ht="12" x14ac:dyDescent="0.2">
      <c r="A435" s="14" t="s">
        <v>652</v>
      </c>
      <c r="B435" s="488" t="s">
        <v>653</v>
      </c>
      <c r="C435" s="489"/>
      <c r="D435" s="489"/>
      <c r="E435" s="489"/>
      <c r="F435" s="489"/>
      <c r="G435" s="489"/>
      <c r="H435" s="490"/>
      <c r="I435" s="15" t="s">
        <v>19</v>
      </c>
      <c r="J435" s="14" t="s">
        <v>844</v>
      </c>
      <c r="K435" s="6" t="s">
        <v>844</v>
      </c>
      <c r="L435" s="6" t="s">
        <v>844</v>
      </c>
      <c r="M435" s="34" t="s">
        <v>844</v>
      </c>
      <c r="N435" s="79" t="s">
        <v>844</v>
      </c>
    </row>
    <row r="436" spans="1:14" s="3" customFormat="1" ht="12" x14ac:dyDescent="0.2">
      <c r="A436" s="14" t="s">
        <v>654</v>
      </c>
      <c r="B436" s="488" t="s">
        <v>110</v>
      </c>
      <c r="C436" s="489"/>
      <c r="D436" s="489"/>
      <c r="E436" s="489"/>
      <c r="F436" s="489"/>
      <c r="G436" s="489"/>
      <c r="H436" s="490"/>
      <c r="I436" s="15" t="s">
        <v>242</v>
      </c>
      <c r="J436" s="14" t="s">
        <v>844</v>
      </c>
      <c r="K436" s="6" t="s">
        <v>844</v>
      </c>
      <c r="L436" s="6" t="s">
        <v>844</v>
      </c>
      <c r="M436" s="34" t="s">
        <v>844</v>
      </c>
      <c r="N436" s="79" t="s">
        <v>844</v>
      </c>
    </row>
    <row r="437" spans="1:14" s="3" customFormat="1" ht="12" x14ac:dyDescent="0.2">
      <c r="A437" s="14" t="s">
        <v>655</v>
      </c>
      <c r="B437" s="488" t="s">
        <v>656</v>
      </c>
      <c r="C437" s="489"/>
      <c r="D437" s="489"/>
      <c r="E437" s="489"/>
      <c r="F437" s="489"/>
      <c r="G437" s="489"/>
      <c r="H437" s="490"/>
      <c r="I437" s="15" t="s">
        <v>19</v>
      </c>
      <c r="J437" s="14" t="s">
        <v>844</v>
      </c>
      <c r="K437" s="6" t="s">
        <v>844</v>
      </c>
      <c r="L437" s="6" t="s">
        <v>844</v>
      </c>
      <c r="M437" s="34" t="s">
        <v>844</v>
      </c>
      <c r="N437" s="79" t="s">
        <v>844</v>
      </c>
    </row>
    <row r="438" spans="1:14" s="3" customFormat="1" ht="12" x14ac:dyDescent="0.2">
      <c r="A438" s="14" t="s">
        <v>657</v>
      </c>
      <c r="B438" s="491" t="s">
        <v>658</v>
      </c>
      <c r="C438" s="492"/>
      <c r="D438" s="492"/>
      <c r="E438" s="492"/>
      <c r="F438" s="492"/>
      <c r="G438" s="492"/>
      <c r="H438" s="493"/>
      <c r="I438" s="15" t="s">
        <v>19</v>
      </c>
      <c r="J438" s="14" t="s">
        <v>844</v>
      </c>
      <c r="K438" s="6" t="s">
        <v>844</v>
      </c>
      <c r="L438" s="6" t="s">
        <v>844</v>
      </c>
      <c r="M438" s="34" t="s">
        <v>844</v>
      </c>
      <c r="N438" s="79" t="s">
        <v>844</v>
      </c>
    </row>
    <row r="439" spans="1:14" s="3" customFormat="1" ht="12" x14ac:dyDescent="0.2">
      <c r="A439" s="14" t="s">
        <v>659</v>
      </c>
      <c r="B439" s="488" t="s">
        <v>660</v>
      </c>
      <c r="C439" s="489"/>
      <c r="D439" s="489"/>
      <c r="E439" s="489"/>
      <c r="F439" s="489"/>
      <c r="G439" s="489"/>
      <c r="H439" s="490"/>
      <c r="I439" s="15" t="s">
        <v>19</v>
      </c>
      <c r="J439" s="14" t="s">
        <v>844</v>
      </c>
      <c r="K439" s="6" t="s">
        <v>844</v>
      </c>
      <c r="L439" s="6" t="s">
        <v>844</v>
      </c>
      <c r="M439" s="34" t="s">
        <v>844</v>
      </c>
      <c r="N439" s="79" t="s">
        <v>844</v>
      </c>
    </row>
    <row r="440" spans="1:14" s="3" customFormat="1" ht="12" x14ac:dyDescent="0.2">
      <c r="A440" s="14" t="s">
        <v>661</v>
      </c>
      <c r="B440" s="488" t="s">
        <v>662</v>
      </c>
      <c r="C440" s="489"/>
      <c r="D440" s="489"/>
      <c r="E440" s="489"/>
      <c r="F440" s="489"/>
      <c r="G440" s="489"/>
      <c r="H440" s="490"/>
      <c r="I440" s="15" t="s">
        <v>19</v>
      </c>
      <c r="J440" s="14" t="s">
        <v>844</v>
      </c>
      <c r="K440" s="6" t="s">
        <v>844</v>
      </c>
      <c r="L440" s="6" t="s">
        <v>844</v>
      </c>
      <c r="M440" s="34" t="s">
        <v>844</v>
      </c>
      <c r="N440" s="79" t="s">
        <v>844</v>
      </c>
    </row>
    <row r="441" spans="1:14" s="3" customFormat="1" ht="12" x14ac:dyDescent="0.2">
      <c r="A441" s="14" t="s">
        <v>663</v>
      </c>
      <c r="B441" s="485" t="s">
        <v>664</v>
      </c>
      <c r="C441" s="486"/>
      <c r="D441" s="486"/>
      <c r="E441" s="486"/>
      <c r="F441" s="486"/>
      <c r="G441" s="486"/>
      <c r="H441" s="487"/>
      <c r="I441" s="15" t="s">
        <v>19</v>
      </c>
      <c r="J441" s="14" t="s">
        <v>844</v>
      </c>
      <c r="K441" s="6" t="s">
        <v>844</v>
      </c>
      <c r="L441" s="6" t="s">
        <v>844</v>
      </c>
      <c r="M441" s="34" t="s">
        <v>844</v>
      </c>
      <c r="N441" s="79" t="s">
        <v>844</v>
      </c>
    </row>
    <row r="442" spans="1:14" s="3" customFormat="1" ht="12" x14ac:dyDescent="0.2">
      <c r="A442" s="14" t="s">
        <v>665</v>
      </c>
      <c r="B442" s="485" t="s">
        <v>666</v>
      </c>
      <c r="C442" s="486"/>
      <c r="D442" s="486"/>
      <c r="E442" s="486"/>
      <c r="F442" s="486"/>
      <c r="G442" s="486"/>
      <c r="H442" s="487"/>
      <c r="I442" s="15" t="s">
        <v>19</v>
      </c>
      <c r="J442" s="14" t="s">
        <v>844</v>
      </c>
      <c r="K442" s="6" t="s">
        <v>844</v>
      </c>
      <c r="L442" s="6" t="s">
        <v>844</v>
      </c>
      <c r="M442" s="34" t="s">
        <v>844</v>
      </c>
      <c r="N442" s="79" t="s">
        <v>844</v>
      </c>
    </row>
    <row r="443" spans="1:14" s="3" customFormat="1" ht="12" x14ac:dyDescent="0.2">
      <c r="A443" s="14" t="s">
        <v>667</v>
      </c>
      <c r="B443" s="485" t="s">
        <v>214</v>
      </c>
      <c r="C443" s="486"/>
      <c r="D443" s="486"/>
      <c r="E443" s="486"/>
      <c r="F443" s="486"/>
      <c r="G443" s="486"/>
      <c r="H443" s="487"/>
      <c r="I443" s="15" t="s">
        <v>19</v>
      </c>
      <c r="J443" s="14" t="s">
        <v>844</v>
      </c>
      <c r="K443" s="6" t="s">
        <v>844</v>
      </c>
      <c r="L443" s="6" t="s">
        <v>844</v>
      </c>
      <c r="M443" s="34" t="s">
        <v>844</v>
      </c>
      <c r="N443" s="79" t="s">
        <v>844</v>
      </c>
    </row>
    <row r="444" spans="1:14" s="3" customFormat="1" ht="12" x14ac:dyDescent="0.2">
      <c r="A444" s="14" t="s">
        <v>668</v>
      </c>
      <c r="B444" s="488" t="s">
        <v>669</v>
      </c>
      <c r="C444" s="489"/>
      <c r="D444" s="489"/>
      <c r="E444" s="489"/>
      <c r="F444" s="489"/>
      <c r="G444" s="489"/>
      <c r="H444" s="490"/>
      <c r="I444" s="15" t="s">
        <v>19</v>
      </c>
      <c r="J444" s="14" t="s">
        <v>844</v>
      </c>
      <c r="K444" s="6" t="s">
        <v>844</v>
      </c>
      <c r="L444" s="6" t="s">
        <v>844</v>
      </c>
      <c r="M444" s="34" t="s">
        <v>844</v>
      </c>
      <c r="N444" s="79" t="s">
        <v>844</v>
      </c>
    </row>
    <row r="445" spans="1:14" s="3" customFormat="1" ht="12" x14ac:dyDescent="0.2">
      <c r="A445" s="14" t="s">
        <v>670</v>
      </c>
      <c r="B445" s="488" t="s">
        <v>671</v>
      </c>
      <c r="C445" s="489"/>
      <c r="D445" s="489"/>
      <c r="E445" s="489"/>
      <c r="F445" s="489"/>
      <c r="G445" s="489"/>
      <c r="H445" s="490"/>
      <c r="I445" s="15" t="s">
        <v>19</v>
      </c>
      <c r="J445" s="14" t="s">
        <v>844</v>
      </c>
      <c r="K445" s="6" t="s">
        <v>844</v>
      </c>
      <c r="L445" s="6" t="s">
        <v>844</v>
      </c>
      <c r="M445" s="34" t="s">
        <v>844</v>
      </c>
      <c r="N445" s="79" t="s">
        <v>844</v>
      </c>
    </row>
    <row r="446" spans="1:14" s="3" customFormat="1" ht="12" x14ac:dyDescent="0.2">
      <c r="A446" s="14" t="s">
        <v>672</v>
      </c>
      <c r="B446" s="485" t="s">
        <v>673</v>
      </c>
      <c r="C446" s="486"/>
      <c r="D446" s="486"/>
      <c r="E446" s="486"/>
      <c r="F446" s="486"/>
      <c r="G446" s="486"/>
      <c r="H446" s="487"/>
      <c r="I446" s="15" t="s">
        <v>19</v>
      </c>
      <c r="J446" s="14" t="s">
        <v>844</v>
      </c>
      <c r="K446" s="6" t="s">
        <v>844</v>
      </c>
      <c r="L446" s="6" t="s">
        <v>844</v>
      </c>
      <c r="M446" s="34" t="s">
        <v>844</v>
      </c>
      <c r="N446" s="79" t="s">
        <v>844</v>
      </c>
    </row>
    <row r="447" spans="1:14" s="3" customFormat="1" ht="12" x14ac:dyDescent="0.2">
      <c r="A447" s="14" t="s">
        <v>674</v>
      </c>
      <c r="B447" s="485" t="s">
        <v>687</v>
      </c>
      <c r="C447" s="486"/>
      <c r="D447" s="486"/>
      <c r="E447" s="486"/>
      <c r="F447" s="486"/>
      <c r="G447" s="486"/>
      <c r="H447" s="487"/>
      <c r="I447" s="15" t="s">
        <v>19</v>
      </c>
      <c r="J447" s="14" t="s">
        <v>844</v>
      </c>
      <c r="K447" s="6" t="s">
        <v>844</v>
      </c>
      <c r="L447" s="6" t="s">
        <v>844</v>
      </c>
      <c r="M447" s="34" t="s">
        <v>844</v>
      </c>
      <c r="N447" s="79" t="s">
        <v>844</v>
      </c>
    </row>
    <row r="448" spans="1:14" s="3" customFormat="1" ht="12" x14ac:dyDescent="0.2">
      <c r="A448" s="14" t="s">
        <v>675</v>
      </c>
      <c r="B448" s="488" t="s">
        <v>676</v>
      </c>
      <c r="C448" s="489"/>
      <c r="D448" s="489"/>
      <c r="E448" s="489"/>
      <c r="F448" s="489"/>
      <c r="G448" s="489"/>
      <c r="H448" s="490"/>
      <c r="I448" s="15" t="s">
        <v>19</v>
      </c>
      <c r="J448" s="14" t="s">
        <v>844</v>
      </c>
      <c r="K448" s="6" t="s">
        <v>844</v>
      </c>
      <c r="L448" s="6" t="s">
        <v>844</v>
      </c>
      <c r="M448" s="34" t="s">
        <v>844</v>
      </c>
      <c r="N448" s="79" t="s">
        <v>844</v>
      </c>
    </row>
    <row r="449" spans="1:14" s="3" customFormat="1" ht="12" x14ac:dyDescent="0.2">
      <c r="A449" s="14" t="s">
        <v>677</v>
      </c>
      <c r="B449" s="488" t="s">
        <v>678</v>
      </c>
      <c r="C449" s="489"/>
      <c r="D449" s="489"/>
      <c r="E449" s="489"/>
      <c r="F449" s="489"/>
      <c r="G449" s="489"/>
      <c r="H449" s="490"/>
      <c r="I449" s="15" t="s">
        <v>19</v>
      </c>
      <c r="J449" s="14" t="s">
        <v>844</v>
      </c>
      <c r="K449" s="6" t="s">
        <v>844</v>
      </c>
      <c r="L449" s="6" t="s">
        <v>844</v>
      </c>
      <c r="M449" s="34" t="s">
        <v>844</v>
      </c>
      <c r="N449" s="79" t="s">
        <v>844</v>
      </c>
    </row>
    <row r="450" spans="1:14" s="3" customFormat="1" ht="12" x14ac:dyDescent="0.2">
      <c r="A450" s="14" t="s">
        <v>679</v>
      </c>
      <c r="B450" s="488" t="s">
        <v>680</v>
      </c>
      <c r="C450" s="489"/>
      <c r="D450" s="489"/>
      <c r="E450" s="489"/>
      <c r="F450" s="489"/>
      <c r="G450" s="489"/>
      <c r="H450" s="490"/>
      <c r="I450" s="15" t="s">
        <v>19</v>
      </c>
      <c r="J450" s="14" t="s">
        <v>844</v>
      </c>
      <c r="K450" s="6" t="s">
        <v>844</v>
      </c>
      <c r="L450" s="6" t="s">
        <v>844</v>
      </c>
      <c r="M450" s="34" t="s">
        <v>844</v>
      </c>
      <c r="N450" s="79" t="s">
        <v>844</v>
      </c>
    </row>
    <row r="451" spans="1:14" s="3" customFormat="1" ht="12" x14ac:dyDescent="0.2">
      <c r="A451" s="14" t="s">
        <v>681</v>
      </c>
      <c r="B451" s="491" t="s">
        <v>682</v>
      </c>
      <c r="C451" s="492"/>
      <c r="D451" s="492"/>
      <c r="E451" s="492"/>
      <c r="F451" s="492"/>
      <c r="G451" s="492"/>
      <c r="H451" s="493"/>
      <c r="I451" s="15" t="s">
        <v>19</v>
      </c>
      <c r="J451" s="14" t="s">
        <v>844</v>
      </c>
      <c r="K451" s="6" t="s">
        <v>844</v>
      </c>
      <c r="L451" s="6" t="s">
        <v>844</v>
      </c>
      <c r="M451" s="34" t="s">
        <v>844</v>
      </c>
      <c r="N451" s="79" t="s">
        <v>844</v>
      </c>
    </row>
    <row r="452" spans="1:14" s="3" customFormat="1" ht="12" x14ac:dyDescent="0.2">
      <c r="A452" s="14" t="s">
        <v>683</v>
      </c>
      <c r="B452" s="488" t="s">
        <v>684</v>
      </c>
      <c r="C452" s="489"/>
      <c r="D452" s="489"/>
      <c r="E452" s="489"/>
      <c r="F452" s="489"/>
      <c r="G452" s="489"/>
      <c r="H452" s="490"/>
      <c r="I452" s="15" t="s">
        <v>19</v>
      </c>
      <c r="J452" s="14" t="s">
        <v>844</v>
      </c>
      <c r="K452" s="6" t="s">
        <v>844</v>
      </c>
      <c r="L452" s="6" t="s">
        <v>844</v>
      </c>
      <c r="M452" s="34" t="s">
        <v>844</v>
      </c>
      <c r="N452" s="79" t="s">
        <v>844</v>
      </c>
    </row>
    <row r="453" spans="1:14" s="3" customFormat="1" ht="12" x14ac:dyDescent="0.2">
      <c r="A453" s="14" t="s">
        <v>685</v>
      </c>
      <c r="B453" s="485" t="s">
        <v>664</v>
      </c>
      <c r="C453" s="486"/>
      <c r="D453" s="486"/>
      <c r="E453" s="486"/>
      <c r="F453" s="486"/>
      <c r="G453" s="486"/>
      <c r="H453" s="487"/>
      <c r="I453" s="15" t="s">
        <v>19</v>
      </c>
      <c r="J453" s="14" t="s">
        <v>844</v>
      </c>
      <c r="K453" s="6" t="s">
        <v>844</v>
      </c>
      <c r="L453" s="6" t="s">
        <v>844</v>
      </c>
      <c r="M453" s="34" t="s">
        <v>844</v>
      </c>
      <c r="N453" s="79" t="s">
        <v>844</v>
      </c>
    </row>
    <row r="454" spans="1:14" s="3" customFormat="1" ht="12" x14ac:dyDescent="0.2">
      <c r="A454" s="14" t="s">
        <v>686</v>
      </c>
      <c r="B454" s="485" t="s">
        <v>666</v>
      </c>
      <c r="C454" s="486"/>
      <c r="D454" s="486"/>
      <c r="E454" s="486"/>
      <c r="F454" s="486"/>
      <c r="G454" s="486"/>
      <c r="H454" s="487"/>
      <c r="I454" s="15" t="s">
        <v>19</v>
      </c>
      <c r="J454" s="14" t="s">
        <v>844</v>
      </c>
      <c r="K454" s="6" t="s">
        <v>844</v>
      </c>
      <c r="L454" s="6" t="s">
        <v>844</v>
      </c>
      <c r="M454" s="34" t="s">
        <v>844</v>
      </c>
      <c r="N454" s="79" t="s">
        <v>844</v>
      </c>
    </row>
    <row r="455" spans="1:14" s="3" customFormat="1" ht="12" x14ac:dyDescent="0.2">
      <c r="A455" s="14" t="s">
        <v>544</v>
      </c>
      <c r="B455" s="488" t="s">
        <v>545</v>
      </c>
      <c r="C455" s="489"/>
      <c r="D455" s="489"/>
      <c r="E455" s="489"/>
      <c r="F455" s="489"/>
      <c r="G455" s="489"/>
      <c r="H455" s="490"/>
      <c r="I455" s="15" t="s">
        <v>19</v>
      </c>
      <c r="J455" s="14" t="s">
        <v>844</v>
      </c>
      <c r="K455" s="6" t="s">
        <v>844</v>
      </c>
      <c r="L455" s="6" t="s">
        <v>844</v>
      </c>
      <c r="M455" s="34" t="s">
        <v>844</v>
      </c>
      <c r="N455" s="79" t="s">
        <v>844</v>
      </c>
    </row>
    <row r="456" spans="1:14" s="3" customFormat="1" ht="12" x14ac:dyDescent="0.2">
      <c r="A456" s="14" t="s">
        <v>546</v>
      </c>
      <c r="B456" s="488" t="s">
        <v>547</v>
      </c>
      <c r="C456" s="489"/>
      <c r="D456" s="489"/>
      <c r="E456" s="489"/>
      <c r="F456" s="489"/>
      <c r="G456" s="489"/>
      <c r="H456" s="490"/>
      <c r="I456" s="15" t="s">
        <v>19</v>
      </c>
      <c r="J456" s="14" t="s">
        <v>844</v>
      </c>
      <c r="K456" s="6" t="s">
        <v>844</v>
      </c>
      <c r="L456" s="6" t="s">
        <v>844</v>
      </c>
      <c r="M456" s="34" t="s">
        <v>844</v>
      </c>
      <c r="N456" s="79" t="s">
        <v>844</v>
      </c>
    </row>
    <row r="457" spans="1:14" s="3" customFormat="1" ht="12" x14ac:dyDescent="0.2">
      <c r="A457" s="14" t="s">
        <v>548</v>
      </c>
      <c r="B457" s="488" t="s">
        <v>216</v>
      </c>
      <c r="C457" s="489"/>
      <c r="D457" s="489"/>
      <c r="E457" s="489"/>
      <c r="F457" s="489"/>
      <c r="G457" s="489"/>
      <c r="H457" s="490"/>
      <c r="I457" s="15" t="s">
        <v>19</v>
      </c>
      <c r="J457" s="14" t="s">
        <v>844</v>
      </c>
      <c r="K457" s="6" t="s">
        <v>844</v>
      </c>
      <c r="L457" s="6" t="s">
        <v>844</v>
      </c>
      <c r="M457" s="34" t="s">
        <v>844</v>
      </c>
      <c r="N457" s="79" t="s">
        <v>844</v>
      </c>
    </row>
    <row r="458" spans="1:14" s="3" customFormat="1" ht="12.75" thickBot="1" x14ac:dyDescent="0.25">
      <c r="A458" s="18" t="s">
        <v>549</v>
      </c>
      <c r="B458" s="509" t="s">
        <v>550</v>
      </c>
      <c r="C458" s="510"/>
      <c r="D458" s="510"/>
      <c r="E458" s="510"/>
      <c r="F458" s="510"/>
      <c r="G458" s="510"/>
      <c r="H458" s="511"/>
      <c r="I458" s="19" t="s">
        <v>19</v>
      </c>
      <c r="J458" s="18" t="s">
        <v>844</v>
      </c>
      <c r="K458" s="20" t="s">
        <v>844</v>
      </c>
      <c r="L458" s="20" t="s">
        <v>844</v>
      </c>
      <c r="M458" s="35" t="s">
        <v>844</v>
      </c>
      <c r="N458" s="80" t="s">
        <v>844</v>
      </c>
    </row>
    <row r="459" spans="1:14" s="3" customFormat="1" ht="12" x14ac:dyDescent="0.2">
      <c r="A459" s="11" t="s">
        <v>551</v>
      </c>
      <c r="B459" s="506" t="s">
        <v>110</v>
      </c>
      <c r="C459" s="507"/>
      <c r="D459" s="507"/>
      <c r="E459" s="507"/>
      <c r="F459" s="507"/>
      <c r="G459" s="507"/>
      <c r="H459" s="508"/>
      <c r="I459" s="12" t="s">
        <v>242</v>
      </c>
      <c r="J459" s="11" t="s">
        <v>844</v>
      </c>
      <c r="K459" s="16" t="s">
        <v>844</v>
      </c>
      <c r="L459" s="16" t="s">
        <v>844</v>
      </c>
      <c r="M459" s="36" t="s">
        <v>844</v>
      </c>
      <c r="N459" s="81" t="s">
        <v>844</v>
      </c>
    </row>
    <row r="460" spans="1:14" s="3" customFormat="1" ht="24" customHeight="1" x14ac:dyDescent="0.2">
      <c r="A460" s="14" t="s">
        <v>552</v>
      </c>
      <c r="B460" s="500" t="s">
        <v>553</v>
      </c>
      <c r="C460" s="501"/>
      <c r="D460" s="501"/>
      <c r="E460" s="501"/>
      <c r="F460" s="501"/>
      <c r="G460" s="501"/>
      <c r="H460" s="502"/>
      <c r="I460" s="15" t="s">
        <v>19</v>
      </c>
      <c r="J460" s="14" t="s">
        <v>844</v>
      </c>
      <c r="K460" s="6" t="s">
        <v>844</v>
      </c>
      <c r="L460" s="6" t="s">
        <v>844</v>
      </c>
      <c r="M460" s="34" t="s">
        <v>844</v>
      </c>
      <c r="N460" s="79" t="s">
        <v>844</v>
      </c>
    </row>
    <row r="461" spans="1:14" s="3" customFormat="1" ht="12" x14ac:dyDescent="0.2">
      <c r="A461" s="14" t="s">
        <v>554</v>
      </c>
      <c r="B461" s="488" t="s">
        <v>555</v>
      </c>
      <c r="C461" s="489"/>
      <c r="D461" s="489"/>
      <c r="E461" s="489"/>
      <c r="F461" s="489"/>
      <c r="G461" s="489"/>
      <c r="H461" s="490"/>
      <c r="I461" s="15" t="s">
        <v>19</v>
      </c>
      <c r="J461" s="14" t="s">
        <v>844</v>
      </c>
      <c r="K461" s="6" t="s">
        <v>844</v>
      </c>
      <c r="L461" s="6" t="s">
        <v>844</v>
      </c>
      <c r="M461" s="34" t="s">
        <v>844</v>
      </c>
      <c r="N461" s="79" t="s">
        <v>844</v>
      </c>
    </row>
    <row r="462" spans="1:14" s="3" customFormat="1" ht="12" x14ac:dyDescent="0.2">
      <c r="A462" s="14" t="s">
        <v>556</v>
      </c>
      <c r="B462" s="485" t="s">
        <v>557</v>
      </c>
      <c r="C462" s="486"/>
      <c r="D462" s="486"/>
      <c r="E462" s="486"/>
      <c r="F462" s="486"/>
      <c r="G462" s="486"/>
      <c r="H462" s="487"/>
      <c r="I462" s="15" t="s">
        <v>19</v>
      </c>
      <c r="J462" s="14" t="s">
        <v>844</v>
      </c>
      <c r="K462" s="6" t="s">
        <v>844</v>
      </c>
      <c r="L462" s="6" t="s">
        <v>844</v>
      </c>
      <c r="M462" s="34" t="s">
        <v>844</v>
      </c>
      <c r="N462" s="79" t="s">
        <v>844</v>
      </c>
    </row>
    <row r="463" spans="1:14" s="3" customFormat="1" ht="12" x14ac:dyDescent="0.2">
      <c r="A463" s="14" t="s">
        <v>558</v>
      </c>
      <c r="B463" s="488" t="s">
        <v>559</v>
      </c>
      <c r="C463" s="489"/>
      <c r="D463" s="489"/>
      <c r="E463" s="489"/>
      <c r="F463" s="489"/>
      <c r="G463" s="489"/>
      <c r="H463" s="490"/>
      <c r="I463" s="15" t="s">
        <v>19</v>
      </c>
      <c r="J463" s="14" t="s">
        <v>844</v>
      </c>
      <c r="K463" s="6" t="s">
        <v>844</v>
      </c>
      <c r="L463" s="6" t="s">
        <v>844</v>
      </c>
      <c r="M463" s="34" t="s">
        <v>844</v>
      </c>
      <c r="N463" s="79" t="s">
        <v>844</v>
      </c>
    </row>
    <row r="464" spans="1:14" s="3" customFormat="1" ht="12" x14ac:dyDescent="0.2">
      <c r="A464" s="14" t="s">
        <v>560</v>
      </c>
      <c r="B464" s="485" t="s">
        <v>561</v>
      </c>
      <c r="C464" s="486"/>
      <c r="D464" s="486"/>
      <c r="E464" s="486"/>
      <c r="F464" s="486"/>
      <c r="G464" s="486"/>
      <c r="H464" s="487"/>
      <c r="I464" s="15" t="s">
        <v>19</v>
      </c>
      <c r="J464" s="14" t="s">
        <v>844</v>
      </c>
      <c r="K464" s="6" t="s">
        <v>844</v>
      </c>
      <c r="L464" s="6" t="s">
        <v>844</v>
      </c>
      <c r="M464" s="34" t="s">
        <v>844</v>
      </c>
      <c r="N464" s="79" t="s">
        <v>844</v>
      </c>
    </row>
    <row r="465" spans="1:14" s="3" customFormat="1" ht="24" customHeight="1" thickBot="1" x14ac:dyDescent="0.25">
      <c r="A465" s="21" t="s">
        <v>562</v>
      </c>
      <c r="B465" s="503" t="s">
        <v>563</v>
      </c>
      <c r="C465" s="504"/>
      <c r="D465" s="504"/>
      <c r="E465" s="504"/>
      <c r="F465" s="504"/>
      <c r="G465" s="504"/>
      <c r="H465" s="505"/>
      <c r="I465" s="22" t="s">
        <v>242</v>
      </c>
      <c r="J465" s="21" t="s">
        <v>844</v>
      </c>
      <c r="K465" s="23" t="s">
        <v>844</v>
      </c>
      <c r="L465" s="23" t="s">
        <v>844</v>
      </c>
      <c r="M465" s="37" t="s">
        <v>844</v>
      </c>
      <c r="N465" s="82" t="s">
        <v>844</v>
      </c>
    </row>
    <row r="466" spans="1:14" ht="16.5" thickBot="1" x14ac:dyDescent="0.3">
      <c r="A466" s="512" t="s">
        <v>564</v>
      </c>
      <c r="B466" s="513"/>
      <c r="C466" s="513"/>
      <c r="D466" s="513"/>
      <c r="E466" s="513"/>
      <c r="F466" s="513"/>
      <c r="G466" s="513"/>
      <c r="H466" s="513"/>
      <c r="I466" s="513"/>
      <c r="J466" s="513"/>
      <c r="K466" s="513"/>
      <c r="L466" s="513"/>
      <c r="M466" s="513"/>
      <c r="N466" s="514"/>
    </row>
    <row r="467" spans="1:14" s="3" customFormat="1" ht="12" x14ac:dyDescent="0.2">
      <c r="A467" s="11" t="s">
        <v>565</v>
      </c>
      <c r="B467" s="506" t="s">
        <v>566</v>
      </c>
      <c r="C467" s="507"/>
      <c r="D467" s="507"/>
      <c r="E467" s="507"/>
      <c r="F467" s="507"/>
      <c r="G467" s="507"/>
      <c r="H467" s="508"/>
      <c r="I467" s="12" t="s">
        <v>19</v>
      </c>
      <c r="J467" s="11" t="s">
        <v>844</v>
      </c>
      <c r="K467" s="16" t="s">
        <v>844</v>
      </c>
      <c r="L467" s="16" t="s">
        <v>844</v>
      </c>
      <c r="M467" s="36" t="s">
        <v>844</v>
      </c>
      <c r="N467" s="81" t="s">
        <v>844</v>
      </c>
    </row>
    <row r="468" spans="1:14" s="3" customFormat="1" ht="12" x14ac:dyDescent="0.2">
      <c r="A468" s="14" t="s">
        <v>567</v>
      </c>
      <c r="B468" s="488" t="s">
        <v>21</v>
      </c>
      <c r="C468" s="489"/>
      <c r="D468" s="489"/>
      <c r="E468" s="489"/>
      <c r="F468" s="489"/>
      <c r="G468" s="489"/>
      <c r="H468" s="490"/>
      <c r="I468" s="15" t="s">
        <v>19</v>
      </c>
      <c r="J468" s="14" t="s">
        <v>844</v>
      </c>
      <c r="K468" s="6" t="s">
        <v>844</v>
      </c>
      <c r="L468" s="6" t="s">
        <v>844</v>
      </c>
      <c r="M468" s="34" t="s">
        <v>844</v>
      </c>
      <c r="N468" s="79" t="s">
        <v>844</v>
      </c>
    </row>
    <row r="469" spans="1:14" s="3" customFormat="1" ht="24" customHeight="1" x14ac:dyDescent="0.2">
      <c r="A469" s="14" t="s">
        <v>568</v>
      </c>
      <c r="B469" s="494" t="s">
        <v>23</v>
      </c>
      <c r="C469" s="495"/>
      <c r="D469" s="495"/>
      <c r="E469" s="495"/>
      <c r="F469" s="495"/>
      <c r="G469" s="495"/>
      <c r="H469" s="496"/>
      <c r="I469" s="15" t="s">
        <v>19</v>
      </c>
      <c r="J469" s="14" t="s">
        <v>844</v>
      </c>
      <c r="K469" s="6" t="s">
        <v>844</v>
      </c>
      <c r="L469" s="6" t="s">
        <v>844</v>
      </c>
      <c r="M469" s="34" t="s">
        <v>844</v>
      </c>
      <c r="N469" s="79" t="s">
        <v>844</v>
      </c>
    </row>
    <row r="470" spans="1:14" s="3" customFormat="1" ht="24" customHeight="1" x14ac:dyDescent="0.2">
      <c r="A470" s="14" t="s">
        <v>569</v>
      </c>
      <c r="B470" s="494" t="s">
        <v>25</v>
      </c>
      <c r="C470" s="495"/>
      <c r="D470" s="495"/>
      <c r="E470" s="495"/>
      <c r="F470" s="495"/>
      <c r="G470" s="495"/>
      <c r="H470" s="496"/>
      <c r="I470" s="15" t="s">
        <v>19</v>
      </c>
      <c r="J470" s="14" t="s">
        <v>844</v>
      </c>
      <c r="K470" s="6" t="s">
        <v>844</v>
      </c>
      <c r="L470" s="6" t="s">
        <v>844</v>
      </c>
      <c r="M470" s="34" t="s">
        <v>844</v>
      </c>
      <c r="N470" s="79" t="s">
        <v>844</v>
      </c>
    </row>
    <row r="471" spans="1:14" s="3" customFormat="1" ht="24" customHeight="1" x14ac:dyDescent="0.2">
      <c r="A471" s="14" t="s">
        <v>570</v>
      </c>
      <c r="B471" s="494" t="s">
        <v>27</v>
      </c>
      <c r="C471" s="495"/>
      <c r="D471" s="495"/>
      <c r="E471" s="495"/>
      <c r="F471" s="495"/>
      <c r="G471" s="495"/>
      <c r="H471" s="496"/>
      <c r="I471" s="15" t="s">
        <v>19</v>
      </c>
      <c r="J471" s="14" t="s">
        <v>844</v>
      </c>
      <c r="K471" s="6" t="s">
        <v>844</v>
      </c>
      <c r="L471" s="6" t="s">
        <v>844</v>
      </c>
      <c r="M471" s="34" t="s">
        <v>844</v>
      </c>
      <c r="N471" s="79" t="s">
        <v>844</v>
      </c>
    </row>
    <row r="472" spans="1:14" s="3" customFormat="1" ht="12" x14ac:dyDescent="0.2">
      <c r="A472" s="14" t="s">
        <v>571</v>
      </c>
      <c r="B472" s="488" t="s">
        <v>29</v>
      </c>
      <c r="C472" s="489"/>
      <c r="D472" s="489"/>
      <c r="E472" s="489"/>
      <c r="F472" s="489"/>
      <c r="G472" s="489"/>
      <c r="H472" s="490"/>
      <c r="I472" s="15" t="s">
        <v>19</v>
      </c>
      <c r="J472" s="14" t="s">
        <v>844</v>
      </c>
      <c r="K472" s="6" t="s">
        <v>844</v>
      </c>
      <c r="L472" s="6" t="s">
        <v>844</v>
      </c>
      <c r="M472" s="34" t="s">
        <v>844</v>
      </c>
      <c r="N472" s="79" t="s">
        <v>844</v>
      </c>
    </row>
    <row r="473" spans="1:14" s="3" customFormat="1" ht="12" x14ac:dyDescent="0.2">
      <c r="A473" s="14" t="s">
        <v>572</v>
      </c>
      <c r="B473" s="488" t="s">
        <v>31</v>
      </c>
      <c r="C473" s="489"/>
      <c r="D473" s="489"/>
      <c r="E473" s="489"/>
      <c r="F473" s="489"/>
      <c r="G473" s="489"/>
      <c r="H473" s="490"/>
      <c r="I473" s="15" t="s">
        <v>19</v>
      </c>
      <c r="J473" s="14" t="s">
        <v>844</v>
      </c>
      <c r="K473" s="6" t="s">
        <v>844</v>
      </c>
      <c r="L473" s="6" t="s">
        <v>844</v>
      </c>
      <c r="M473" s="34" t="s">
        <v>844</v>
      </c>
      <c r="N473" s="79" t="s">
        <v>844</v>
      </c>
    </row>
    <row r="474" spans="1:14" s="3" customFormat="1" ht="12" x14ac:dyDescent="0.2">
      <c r="A474" s="14" t="s">
        <v>573</v>
      </c>
      <c r="B474" s="488" t="s">
        <v>33</v>
      </c>
      <c r="C474" s="489"/>
      <c r="D474" s="489"/>
      <c r="E474" s="489"/>
      <c r="F474" s="489"/>
      <c r="G474" s="489"/>
      <c r="H474" s="490"/>
      <c r="I474" s="15" t="s">
        <v>19</v>
      </c>
      <c r="J474" s="14" t="s">
        <v>844</v>
      </c>
      <c r="K474" s="6" t="s">
        <v>844</v>
      </c>
      <c r="L474" s="6" t="s">
        <v>844</v>
      </c>
      <c r="M474" s="34" t="s">
        <v>844</v>
      </c>
      <c r="N474" s="79" t="s">
        <v>844</v>
      </c>
    </row>
    <row r="475" spans="1:14" s="3" customFormat="1" ht="12" x14ac:dyDescent="0.2">
      <c r="A475" s="14" t="s">
        <v>574</v>
      </c>
      <c r="B475" s="488" t="s">
        <v>35</v>
      </c>
      <c r="C475" s="489"/>
      <c r="D475" s="489"/>
      <c r="E475" s="489"/>
      <c r="F475" s="489"/>
      <c r="G475" s="489"/>
      <c r="H475" s="490"/>
      <c r="I475" s="15" t="s">
        <v>19</v>
      </c>
      <c r="J475" s="14" t="s">
        <v>844</v>
      </c>
      <c r="K475" s="6" t="s">
        <v>844</v>
      </c>
      <c r="L475" s="6" t="s">
        <v>844</v>
      </c>
      <c r="M475" s="34" t="s">
        <v>844</v>
      </c>
      <c r="N475" s="79" t="s">
        <v>844</v>
      </c>
    </row>
    <row r="476" spans="1:14" s="3" customFormat="1" ht="12" x14ac:dyDescent="0.2">
      <c r="A476" s="14" t="s">
        <v>575</v>
      </c>
      <c r="B476" s="488" t="s">
        <v>37</v>
      </c>
      <c r="C476" s="489"/>
      <c r="D476" s="489"/>
      <c r="E476" s="489"/>
      <c r="F476" s="489"/>
      <c r="G476" s="489"/>
      <c r="H476" s="490"/>
      <c r="I476" s="15" t="s">
        <v>19</v>
      </c>
      <c r="J476" s="14" t="s">
        <v>844</v>
      </c>
      <c r="K476" s="6" t="s">
        <v>844</v>
      </c>
      <c r="L476" s="6" t="s">
        <v>844</v>
      </c>
      <c r="M476" s="34" t="s">
        <v>844</v>
      </c>
      <c r="N476" s="79" t="s">
        <v>844</v>
      </c>
    </row>
    <row r="477" spans="1:14" s="3" customFormat="1" ht="12" x14ac:dyDescent="0.2">
      <c r="A477" s="14" t="s">
        <v>576</v>
      </c>
      <c r="B477" s="488" t="s">
        <v>39</v>
      </c>
      <c r="C477" s="489"/>
      <c r="D477" s="489"/>
      <c r="E477" s="489"/>
      <c r="F477" s="489"/>
      <c r="G477" s="489"/>
      <c r="H477" s="490"/>
      <c r="I477" s="15" t="s">
        <v>19</v>
      </c>
      <c r="J477" s="14" t="s">
        <v>844</v>
      </c>
      <c r="K477" s="6" t="s">
        <v>844</v>
      </c>
      <c r="L477" s="6" t="s">
        <v>844</v>
      </c>
      <c r="M477" s="34" t="s">
        <v>844</v>
      </c>
      <c r="N477" s="79" t="s">
        <v>844</v>
      </c>
    </row>
    <row r="478" spans="1:14" s="3" customFormat="1" ht="24" customHeight="1" x14ac:dyDescent="0.2">
      <c r="A478" s="14" t="s">
        <v>577</v>
      </c>
      <c r="B478" s="500" t="s">
        <v>41</v>
      </c>
      <c r="C478" s="501"/>
      <c r="D478" s="501"/>
      <c r="E478" s="501"/>
      <c r="F478" s="501"/>
      <c r="G478" s="501"/>
      <c r="H478" s="502"/>
      <c r="I478" s="15" t="s">
        <v>19</v>
      </c>
      <c r="J478" s="14" t="s">
        <v>844</v>
      </c>
      <c r="K478" s="6" t="s">
        <v>844</v>
      </c>
      <c r="L478" s="6" t="s">
        <v>844</v>
      </c>
      <c r="M478" s="34" t="s">
        <v>844</v>
      </c>
      <c r="N478" s="79" t="s">
        <v>844</v>
      </c>
    </row>
    <row r="479" spans="1:14" s="3" customFormat="1" ht="12" x14ac:dyDescent="0.2">
      <c r="A479" s="14" t="s">
        <v>578</v>
      </c>
      <c r="B479" s="485" t="s">
        <v>43</v>
      </c>
      <c r="C479" s="486"/>
      <c r="D479" s="486"/>
      <c r="E479" s="486"/>
      <c r="F479" s="486"/>
      <c r="G479" s="486"/>
      <c r="H479" s="487"/>
      <c r="I479" s="15" t="s">
        <v>19</v>
      </c>
      <c r="J479" s="14" t="s">
        <v>844</v>
      </c>
      <c r="K479" s="6" t="s">
        <v>844</v>
      </c>
      <c r="L479" s="6" t="s">
        <v>844</v>
      </c>
      <c r="M479" s="34" t="s">
        <v>844</v>
      </c>
      <c r="N479" s="79" t="s">
        <v>844</v>
      </c>
    </row>
    <row r="480" spans="1:14" s="3" customFormat="1" ht="12" x14ac:dyDescent="0.2">
      <c r="A480" s="14" t="s">
        <v>579</v>
      </c>
      <c r="B480" s="485" t="s">
        <v>45</v>
      </c>
      <c r="C480" s="486"/>
      <c r="D480" s="486"/>
      <c r="E480" s="486"/>
      <c r="F480" s="486"/>
      <c r="G480" s="486"/>
      <c r="H480" s="487"/>
      <c r="I480" s="15" t="s">
        <v>19</v>
      </c>
      <c r="J480" s="14" t="s">
        <v>844</v>
      </c>
      <c r="K480" s="6" t="s">
        <v>844</v>
      </c>
      <c r="L480" s="6" t="s">
        <v>844</v>
      </c>
      <c r="M480" s="34" t="s">
        <v>844</v>
      </c>
      <c r="N480" s="79" t="s">
        <v>844</v>
      </c>
    </row>
    <row r="481" spans="1:14" s="3" customFormat="1" ht="24" customHeight="1" x14ac:dyDescent="0.2">
      <c r="A481" s="14" t="s">
        <v>580</v>
      </c>
      <c r="B481" s="500" t="s">
        <v>581</v>
      </c>
      <c r="C481" s="501"/>
      <c r="D481" s="501"/>
      <c r="E481" s="501"/>
      <c r="F481" s="501"/>
      <c r="G481" s="501"/>
      <c r="H481" s="502"/>
      <c r="I481" s="15" t="s">
        <v>19</v>
      </c>
      <c r="J481" s="14" t="s">
        <v>844</v>
      </c>
      <c r="K481" s="6" t="s">
        <v>844</v>
      </c>
      <c r="L481" s="6" t="s">
        <v>844</v>
      </c>
      <c r="M481" s="34" t="s">
        <v>844</v>
      </c>
      <c r="N481" s="79" t="s">
        <v>844</v>
      </c>
    </row>
    <row r="482" spans="1:14" s="3" customFormat="1" ht="12" x14ac:dyDescent="0.2">
      <c r="A482" s="14" t="s">
        <v>582</v>
      </c>
      <c r="B482" s="485" t="s">
        <v>583</v>
      </c>
      <c r="C482" s="486"/>
      <c r="D482" s="486"/>
      <c r="E482" s="486"/>
      <c r="F482" s="486"/>
      <c r="G482" s="486"/>
      <c r="H482" s="487"/>
      <c r="I482" s="15" t="s">
        <v>19</v>
      </c>
      <c r="J482" s="14" t="s">
        <v>844</v>
      </c>
      <c r="K482" s="6" t="s">
        <v>844</v>
      </c>
      <c r="L482" s="6" t="s">
        <v>844</v>
      </c>
      <c r="M482" s="34" t="s">
        <v>844</v>
      </c>
      <c r="N482" s="79" t="s">
        <v>844</v>
      </c>
    </row>
    <row r="483" spans="1:14" s="3" customFormat="1" ht="12" x14ac:dyDescent="0.2">
      <c r="A483" s="14" t="s">
        <v>584</v>
      </c>
      <c r="B483" s="485" t="s">
        <v>585</v>
      </c>
      <c r="C483" s="486"/>
      <c r="D483" s="486"/>
      <c r="E483" s="486"/>
      <c r="F483" s="486"/>
      <c r="G483" s="486"/>
      <c r="H483" s="487"/>
      <c r="I483" s="15" t="s">
        <v>19</v>
      </c>
      <c r="J483" s="14" t="s">
        <v>844</v>
      </c>
      <c r="K483" s="6" t="s">
        <v>844</v>
      </c>
      <c r="L483" s="6" t="s">
        <v>844</v>
      </c>
      <c r="M483" s="34" t="s">
        <v>844</v>
      </c>
      <c r="N483" s="79" t="s">
        <v>844</v>
      </c>
    </row>
    <row r="484" spans="1:14" s="3" customFormat="1" ht="12" x14ac:dyDescent="0.2">
      <c r="A484" s="14" t="s">
        <v>586</v>
      </c>
      <c r="B484" s="488" t="s">
        <v>47</v>
      </c>
      <c r="C484" s="489"/>
      <c r="D484" s="489"/>
      <c r="E484" s="489"/>
      <c r="F484" s="489"/>
      <c r="G484" s="489"/>
      <c r="H484" s="490"/>
      <c r="I484" s="15" t="s">
        <v>19</v>
      </c>
      <c r="J484" s="14" t="s">
        <v>844</v>
      </c>
      <c r="K484" s="6" t="s">
        <v>844</v>
      </c>
      <c r="L484" s="6" t="s">
        <v>844</v>
      </c>
      <c r="M484" s="34" t="s">
        <v>844</v>
      </c>
      <c r="N484" s="79" t="s">
        <v>844</v>
      </c>
    </row>
    <row r="485" spans="1:14" s="3" customFormat="1" ht="12" x14ac:dyDescent="0.2">
      <c r="A485" s="14" t="s">
        <v>587</v>
      </c>
      <c r="B485" s="491" t="s">
        <v>588</v>
      </c>
      <c r="C485" s="492"/>
      <c r="D485" s="492"/>
      <c r="E485" s="492"/>
      <c r="F485" s="492"/>
      <c r="G485" s="492"/>
      <c r="H485" s="493"/>
      <c r="I485" s="15" t="s">
        <v>19</v>
      </c>
      <c r="J485" s="14" t="s">
        <v>844</v>
      </c>
      <c r="K485" s="6" t="s">
        <v>844</v>
      </c>
      <c r="L485" s="6" t="s">
        <v>844</v>
      </c>
      <c r="M485" s="34" t="s">
        <v>844</v>
      </c>
      <c r="N485" s="79" t="s">
        <v>844</v>
      </c>
    </row>
    <row r="486" spans="1:14" s="3" customFormat="1" ht="12" x14ac:dyDescent="0.2">
      <c r="A486" s="14" t="s">
        <v>589</v>
      </c>
      <c r="B486" s="488" t="s">
        <v>590</v>
      </c>
      <c r="C486" s="489"/>
      <c r="D486" s="489"/>
      <c r="E486" s="489"/>
      <c r="F486" s="489"/>
      <c r="G486" s="489"/>
      <c r="H486" s="490"/>
      <c r="I486" s="15" t="s">
        <v>19</v>
      </c>
      <c r="J486" s="14" t="s">
        <v>844</v>
      </c>
      <c r="K486" s="6" t="s">
        <v>844</v>
      </c>
      <c r="L486" s="6" t="s">
        <v>844</v>
      </c>
      <c r="M486" s="34" t="s">
        <v>844</v>
      </c>
      <c r="N486" s="79" t="s">
        <v>844</v>
      </c>
    </row>
    <row r="487" spans="1:14" s="3" customFormat="1" ht="12" x14ac:dyDescent="0.2">
      <c r="A487" s="14" t="s">
        <v>591</v>
      </c>
      <c r="B487" s="488" t="s">
        <v>592</v>
      </c>
      <c r="C487" s="489"/>
      <c r="D487" s="489"/>
      <c r="E487" s="489"/>
      <c r="F487" s="489"/>
      <c r="G487" s="489"/>
      <c r="H487" s="490"/>
      <c r="I487" s="15" t="s">
        <v>19</v>
      </c>
      <c r="J487" s="14" t="s">
        <v>844</v>
      </c>
      <c r="K487" s="6" t="s">
        <v>844</v>
      </c>
      <c r="L487" s="6" t="s">
        <v>844</v>
      </c>
      <c r="M487" s="34" t="s">
        <v>844</v>
      </c>
      <c r="N487" s="79" t="s">
        <v>844</v>
      </c>
    </row>
    <row r="488" spans="1:14" s="3" customFormat="1" ht="12" x14ac:dyDescent="0.2">
      <c r="A488" s="14" t="s">
        <v>593</v>
      </c>
      <c r="B488" s="485" t="s">
        <v>290</v>
      </c>
      <c r="C488" s="486"/>
      <c r="D488" s="486"/>
      <c r="E488" s="486"/>
      <c r="F488" s="486"/>
      <c r="G488" s="486"/>
      <c r="H488" s="487"/>
      <c r="I488" s="15" t="s">
        <v>19</v>
      </c>
      <c r="J488" s="14" t="s">
        <v>844</v>
      </c>
      <c r="K488" s="6" t="s">
        <v>844</v>
      </c>
      <c r="L488" s="6" t="s">
        <v>844</v>
      </c>
      <c r="M488" s="34" t="s">
        <v>844</v>
      </c>
      <c r="N488" s="79" t="s">
        <v>844</v>
      </c>
    </row>
    <row r="489" spans="1:14" s="3" customFormat="1" ht="12" x14ac:dyDescent="0.2">
      <c r="A489" s="14" t="s">
        <v>594</v>
      </c>
      <c r="B489" s="485" t="s">
        <v>595</v>
      </c>
      <c r="C489" s="486"/>
      <c r="D489" s="486"/>
      <c r="E489" s="486"/>
      <c r="F489" s="486"/>
      <c r="G489" s="486"/>
      <c r="H489" s="487"/>
      <c r="I489" s="15" t="s">
        <v>19</v>
      </c>
      <c r="J489" s="14" t="s">
        <v>844</v>
      </c>
      <c r="K489" s="6" t="s">
        <v>844</v>
      </c>
      <c r="L489" s="6" t="s">
        <v>844</v>
      </c>
      <c r="M489" s="34" t="s">
        <v>844</v>
      </c>
      <c r="N489" s="79" t="s">
        <v>844</v>
      </c>
    </row>
    <row r="490" spans="1:14" s="3" customFormat="1" ht="12" x14ac:dyDescent="0.2">
      <c r="A490" s="14" t="s">
        <v>596</v>
      </c>
      <c r="B490" s="485" t="s">
        <v>597</v>
      </c>
      <c r="C490" s="486"/>
      <c r="D490" s="486"/>
      <c r="E490" s="486"/>
      <c r="F490" s="486"/>
      <c r="G490" s="486"/>
      <c r="H490" s="487"/>
      <c r="I490" s="15" t="s">
        <v>19</v>
      </c>
      <c r="J490" s="14" t="s">
        <v>844</v>
      </c>
      <c r="K490" s="6" t="s">
        <v>844</v>
      </c>
      <c r="L490" s="6" t="s">
        <v>844</v>
      </c>
      <c r="M490" s="34" t="s">
        <v>844</v>
      </c>
      <c r="N490" s="79" t="s">
        <v>844</v>
      </c>
    </row>
    <row r="491" spans="1:14" s="3" customFormat="1" ht="24" customHeight="1" x14ac:dyDescent="0.2">
      <c r="A491" s="14" t="s">
        <v>598</v>
      </c>
      <c r="B491" s="500" t="s">
        <v>599</v>
      </c>
      <c r="C491" s="501"/>
      <c r="D491" s="501"/>
      <c r="E491" s="501"/>
      <c r="F491" s="501"/>
      <c r="G491" s="501"/>
      <c r="H491" s="502"/>
      <c r="I491" s="15" t="s">
        <v>19</v>
      </c>
      <c r="J491" s="14" t="s">
        <v>844</v>
      </c>
      <c r="K491" s="6" t="s">
        <v>844</v>
      </c>
      <c r="L491" s="6" t="s">
        <v>844</v>
      </c>
      <c r="M491" s="34" t="s">
        <v>844</v>
      </c>
      <c r="N491" s="79" t="s">
        <v>844</v>
      </c>
    </row>
    <row r="492" spans="1:14" s="3" customFormat="1" ht="24" customHeight="1" x14ac:dyDescent="0.2">
      <c r="A492" s="14" t="s">
        <v>600</v>
      </c>
      <c r="B492" s="500" t="s">
        <v>601</v>
      </c>
      <c r="C492" s="501"/>
      <c r="D492" s="501"/>
      <c r="E492" s="501"/>
      <c r="F492" s="501"/>
      <c r="G492" s="501"/>
      <c r="H492" s="502"/>
      <c r="I492" s="15" t="s">
        <v>19</v>
      </c>
      <c r="J492" s="14" t="s">
        <v>844</v>
      </c>
      <c r="K492" s="6" t="s">
        <v>844</v>
      </c>
      <c r="L492" s="6" t="s">
        <v>844</v>
      </c>
      <c r="M492" s="34" t="s">
        <v>844</v>
      </c>
      <c r="N492" s="79" t="s">
        <v>844</v>
      </c>
    </row>
    <row r="493" spans="1:14" s="3" customFormat="1" ht="12" x14ac:dyDescent="0.2">
      <c r="A493" s="14" t="s">
        <v>602</v>
      </c>
      <c r="B493" s="488" t="s">
        <v>603</v>
      </c>
      <c r="C493" s="489"/>
      <c r="D493" s="489"/>
      <c r="E493" s="489"/>
      <c r="F493" s="489"/>
      <c r="G493" s="489"/>
      <c r="H493" s="490"/>
      <c r="I493" s="15" t="s">
        <v>19</v>
      </c>
      <c r="J493" s="14" t="s">
        <v>844</v>
      </c>
      <c r="K493" s="6" t="s">
        <v>844</v>
      </c>
      <c r="L493" s="6" t="s">
        <v>844</v>
      </c>
      <c r="M493" s="34" t="s">
        <v>844</v>
      </c>
      <c r="N493" s="79" t="s">
        <v>844</v>
      </c>
    </row>
    <row r="494" spans="1:14" s="3" customFormat="1" ht="12" x14ac:dyDescent="0.2">
      <c r="A494" s="14" t="s">
        <v>604</v>
      </c>
      <c r="B494" s="488" t="s">
        <v>605</v>
      </c>
      <c r="C494" s="489"/>
      <c r="D494" s="489"/>
      <c r="E494" s="489"/>
      <c r="F494" s="489"/>
      <c r="G494" s="489"/>
      <c r="H494" s="490"/>
      <c r="I494" s="15" t="s">
        <v>19</v>
      </c>
      <c r="J494" s="14" t="s">
        <v>844</v>
      </c>
      <c r="K494" s="6" t="s">
        <v>844</v>
      </c>
      <c r="L494" s="6" t="s">
        <v>844</v>
      </c>
      <c r="M494" s="34" t="s">
        <v>844</v>
      </c>
      <c r="N494" s="79" t="s">
        <v>844</v>
      </c>
    </row>
    <row r="495" spans="1:14" s="3" customFormat="1" ht="12" x14ac:dyDescent="0.2">
      <c r="A495" s="14" t="s">
        <v>606</v>
      </c>
      <c r="B495" s="488" t="s">
        <v>607</v>
      </c>
      <c r="C495" s="489"/>
      <c r="D495" s="489"/>
      <c r="E495" s="489"/>
      <c r="F495" s="489"/>
      <c r="G495" s="489"/>
      <c r="H495" s="490"/>
      <c r="I495" s="15" t="s">
        <v>19</v>
      </c>
      <c r="J495" s="14" t="s">
        <v>844</v>
      </c>
      <c r="K495" s="6" t="s">
        <v>844</v>
      </c>
      <c r="L495" s="6" t="s">
        <v>844</v>
      </c>
      <c r="M495" s="34" t="s">
        <v>844</v>
      </c>
      <c r="N495" s="79" t="s">
        <v>844</v>
      </c>
    </row>
    <row r="496" spans="1:14" s="3" customFormat="1" ht="12" x14ac:dyDescent="0.2">
      <c r="A496" s="14" t="s">
        <v>608</v>
      </c>
      <c r="B496" s="488" t="s">
        <v>609</v>
      </c>
      <c r="C496" s="489"/>
      <c r="D496" s="489"/>
      <c r="E496" s="489"/>
      <c r="F496" s="489"/>
      <c r="G496" s="489"/>
      <c r="H496" s="490"/>
      <c r="I496" s="15" t="s">
        <v>19</v>
      </c>
      <c r="J496" s="14" t="s">
        <v>844</v>
      </c>
      <c r="K496" s="6" t="s">
        <v>844</v>
      </c>
      <c r="L496" s="6" t="s">
        <v>844</v>
      </c>
      <c r="M496" s="34" t="s">
        <v>844</v>
      </c>
      <c r="N496" s="79" t="s">
        <v>844</v>
      </c>
    </row>
    <row r="497" spans="1:14" s="3" customFormat="1" ht="12" x14ac:dyDescent="0.2">
      <c r="A497" s="14" t="s">
        <v>610</v>
      </c>
      <c r="B497" s="485" t="s">
        <v>611</v>
      </c>
      <c r="C497" s="486"/>
      <c r="D497" s="486"/>
      <c r="E497" s="486"/>
      <c r="F497" s="486"/>
      <c r="G497" s="486"/>
      <c r="H497" s="487"/>
      <c r="I497" s="15" t="s">
        <v>19</v>
      </c>
      <c r="J497" s="14" t="s">
        <v>844</v>
      </c>
      <c r="K497" s="6" t="s">
        <v>844</v>
      </c>
      <c r="L497" s="6" t="s">
        <v>844</v>
      </c>
      <c r="M497" s="34" t="s">
        <v>844</v>
      </c>
      <c r="N497" s="79" t="s">
        <v>844</v>
      </c>
    </row>
    <row r="498" spans="1:14" s="3" customFormat="1" ht="12" x14ac:dyDescent="0.2">
      <c r="A498" s="14" t="s">
        <v>612</v>
      </c>
      <c r="B498" s="488" t="s">
        <v>613</v>
      </c>
      <c r="C498" s="489"/>
      <c r="D498" s="489"/>
      <c r="E498" s="489"/>
      <c r="F498" s="489"/>
      <c r="G498" s="489"/>
      <c r="H498" s="490"/>
      <c r="I498" s="15" t="s">
        <v>19</v>
      </c>
      <c r="J498" s="14" t="s">
        <v>844</v>
      </c>
      <c r="K498" s="6" t="s">
        <v>844</v>
      </c>
      <c r="L498" s="6" t="s">
        <v>844</v>
      </c>
      <c r="M498" s="34" t="s">
        <v>844</v>
      </c>
      <c r="N498" s="79" t="s">
        <v>844</v>
      </c>
    </row>
    <row r="499" spans="1:14" s="3" customFormat="1" ht="12" x14ac:dyDescent="0.2">
      <c r="A499" s="14" t="s">
        <v>614</v>
      </c>
      <c r="B499" s="488" t="s">
        <v>615</v>
      </c>
      <c r="C499" s="489"/>
      <c r="D499" s="489"/>
      <c r="E499" s="489"/>
      <c r="F499" s="489"/>
      <c r="G499" s="489"/>
      <c r="H499" s="490"/>
      <c r="I499" s="15" t="s">
        <v>19</v>
      </c>
      <c r="J499" s="14" t="s">
        <v>844</v>
      </c>
      <c r="K499" s="6" t="s">
        <v>844</v>
      </c>
      <c r="L499" s="6" t="s">
        <v>844</v>
      </c>
      <c r="M499" s="34" t="s">
        <v>844</v>
      </c>
      <c r="N499" s="79" t="s">
        <v>844</v>
      </c>
    </row>
    <row r="500" spans="1:14" s="3" customFormat="1" ht="12" x14ac:dyDescent="0.2">
      <c r="A500" s="14" t="s">
        <v>616</v>
      </c>
      <c r="B500" s="488" t="s">
        <v>617</v>
      </c>
      <c r="C500" s="489"/>
      <c r="D500" s="489"/>
      <c r="E500" s="489"/>
      <c r="F500" s="489"/>
      <c r="G500" s="489"/>
      <c r="H500" s="490"/>
      <c r="I500" s="15" t="s">
        <v>19</v>
      </c>
      <c r="J500" s="14" t="s">
        <v>844</v>
      </c>
      <c r="K500" s="6" t="s">
        <v>844</v>
      </c>
      <c r="L500" s="6" t="s">
        <v>844</v>
      </c>
      <c r="M500" s="34" t="s">
        <v>844</v>
      </c>
      <c r="N500" s="79" t="s">
        <v>844</v>
      </c>
    </row>
    <row r="501" spans="1:14" s="3" customFormat="1" ht="24" customHeight="1" x14ac:dyDescent="0.2">
      <c r="A501" s="14" t="s">
        <v>618</v>
      </c>
      <c r="B501" s="500" t="s">
        <v>619</v>
      </c>
      <c r="C501" s="501"/>
      <c r="D501" s="501"/>
      <c r="E501" s="501"/>
      <c r="F501" s="501"/>
      <c r="G501" s="501"/>
      <c r="H501" s="502"/>
      <c r="I501" s="15" t="s">
        <v>19</v>
      </c>
      <c r="J501" s="14" t="s">
        <v>844</v>
      </c>
      <c r="K501" s="6" t="s">
        <v>844</v>
      </c>
      <c r="L501" s="6" t="s">
        <v>844</v>
      </c>
      <c r="M501" s="34" t="s">
        <v>844</v>
      </c>
      <c r="N501" s="79" t="s">
        <v>844</v>
      </c>
    </row>
    <row r="502" spans="1:14" s="3" customFormat="1" ht="12" x14ac:dyDescent="0.2">
      <c r="A502" s="14" t="s">
        <v>620</v>
      </c>
      <c r="B502" s="488" t="s">
        <v>621</v>
      </c>
      <c r="C502" s="489"/>
      <c r="D502" s="489"/>
      <c r="E502" s="489"/>
      <c r="F502" s="489"/>
      <c r="G502" s="489"/>
      <c r="H502" s="490"/>
      <c r="I502" s="15" t="s">
        <v>19</v>
      </c>
      <c r="J502" s="14" t="s">
        <v>844</v>
      </c>
      <c r="K502" s="6" t="s">
        <v>844</v>
      </c>
      <c r="L502" s="6" t="s">
        <v>844</v>
      </c>
      <c r="M502" s="34" t="s">
        <v>844</v>
      </c>
      <c r="N502" s="79" t="s">
        <v>844</v>
      </c>
    </row>
    <row r="503" spans="1:14" s="3" customFormat="1" ht="12" x14ac:dyDescent="0.2">
      <c r="A503" s="14" t="s">
        <v>622</v>
      </c>
      <c r="B503" s="491" t="s">
        <v>623</v>
      </c>
      <c r="C503" s="492"/>
      <c r="D503" s="492"/>
      <c r="E503" s="492"/>
      <c r="F503" s="492"/>
      <c r="G503" s="492"/>
      <c r="H503" s="493"/>
      <c r="I503" s="15" t="s">
        <v>19</v>
      </c>
      <c r="J503" s="14" t="s">
        <v>844</v>
      </c>
      <c r="K503" s="6" t="s">
        <v>844</v>
      </c>
      <c r="L503" s="6" t="s">
        <v>844</v>
      </c>
      <c r="M503" s="34" t="s">
        <v>844</v>
      </c>
      <c r="N503" s="79" t="s">
        <v>844</v>
      </c>
    </row>
    <row r="504" spans="1:14" s="3" customFormat="1" ht="12" x14ac:dyDescent="0.2">
      <c r="A504" s="14" t="s">
        <v>624</v>
      </c>
      <c r="B504" s="488" t="s">
        <v>625</v>
      </c>
      <c r="C504" s="489"/>
      <c r="D504" s="489"/>
      <c r="E504" s="489"/>
      <c r="F504" s="489"/>
      <c r="G504" s="489"/>
      <c r="H504" s="490"/>
      <c r="I504" s="15" t="s">
        <v>19</v>
      </c>
      <c r="J504" s="14" t="s">
        <v>844</v>
      </c>
      <c r="K504" s="6" t="s">
        <v>844</v>
      </c>
      <c r="L504" s="6" t="s">
        <v>844</v>
      </c>
      <c r="M504" s="34" t="s">
        <v>844</v>
      </c>
      <c r="N504" s="79" t="s">
        <v>844</v>
      </c>
    </row>
    <row r="505" spans="1:14" s="3" customFormat="1" ht="12" x14ac:dyDescent="0.2">
      <c r="A505" s="14" t="s">
        <v>626</v>
      </c>
      <c r="B505" s="488" t="s">
        <v>627</v>
      </c>
      <c r="C505" s="489"/>
      <c r="D505" s="489"/>
      <c r="E505" s="489"/>
      <c r="F505" s="489"/>
      <c r="G505" s="489"/>
      <c r="H505" s="490"/>
      <c r="I505" s="15" t="s">
        <v>19</v>
      </c>
      <c r="J505" s="14" t="s">
        <v>844</v>
      </c>
      <c r="K505" s="6" t="s">
        <v>844</v>
      </c>
      <c r="L505" s="6" t="s">
        <v>844</v>
      </c>
      <c r="M505" s="34" t="s">
        <v>844</v>
      </c>
      <c r="N505" s="79" t="s">
        <v>844</v>
      </c>
    </row>
    <row r="506" spans="1:14" s="3" customFormat="1" ht="24" customHeight="1" x14ac:dyDescent="0.2">
      <c r="A506" s="14" t="s">
        <v>628</v>
      </c>
      <c r="B506" s="494" t="s">
        <v>629</v>
      </c>
      <c r="C506" s="495"/>
      <c r="D506" s="495"/>
      <c r="E506" s="495"/>
      <c r="F506" s="495"/>
      <c r="G506" s="495"/>
      <c r="H506" s="496"/>
      <c r="I506" s="15" t="s">
        <v>19</v>
      </c>
      <c r="J506" s="14" t="s">
        <v>844</v>
      </c>
      <c r="K506" s="6" t="s">
        <v>844</v>
      </c>
      <c r="L506" s="6" t="s">
        <v>844</v>
      </c>
      <c r="M506" s="34" t="s">
        <v>844</v>
      </c>
      <c r="N506" s="79" t="s">
        <v>844</v>
      </c>
    </row>
    <row r="507" spans="1:14" s="3" customFormat="1" ht="12" x14ac:dyDescent="0.2">
      <c r="A507" s="14" t="s">
        <v>630</v>
      </c>
      <c r="B507" s="497" t="s">
        <v>514</v>
      </c>
      <c r="C507" s="498"/>
      <c r="D507" s="498"/>
      <c r="E507" s="498"/>
      <c r="F507" s="498"/>
      <c r="G507" s="498"/>
      <c r="H507" s="499"/>
      <c r="I507" s="15" t="s">
        <v>19</v>
      </c>
      <c r="J507" s="14" t="s">
        <v>844</v>
      </c>
      <c r="K507" s="6" t="s">
        <v>844</v>
      </c>
      <c r="L507" s="6" t="s">
        <v>844</v>
      </c>
      <c r="M507" s="34" t="s">
        <v>844</v>
      </c>
      <c r="N507" s="79" t="s">
        <v>844</v>
      </c>
    </row>
    <row r="508" spans="1:14" s="3" customFormat="1" ht="12" x14ac:dyDescent="0.2">
      <c r="A508" s="14" t="s">
        <v>631</v>
      </c>
      <c r="B508" s="497" t="s">
        <v>517</v>
      </c>
      <c r="C508" s="498"/>
      <c r="D508" s="498"/>
      <c r="E508" s="498"/>
      <c r="F508" s="498"/>
      <c r="G508" s="498"/>
      <c r="H508" s="499"/>
      <c r="I508" s="15" t="s">
        <v>19</v>
      </c>
      <c r="J508" s="14" t="s">
        <v>844</v>
      </c>
      <c r="K508" s="6" t="s">
        <v>844</v>
      </c>
      <c r="L508" s="6" t="s">
        <v>844</v>
      </c>
      <c r="M508" s="34" t="s">
        <v>844</v>
      </c>
      <c r="N508" s="79" t="s">
        <v>844</v>
      </c>
    </row>
    <row r="509" spans="1:14" s="3" customFormat="1" ht="12" x14ac:dyDescent="0.2">
      <c r="A509" s="14" t="s">
        <v>632</v>
      </c>
      <c r="B509" s="488" t="s">
        <v>633</v>
      </c>
      <c r="C509" s="489"/>
      <c r="D509" s="489"/>
      <c r="E509" s="489"/>
      <c r="F509" s="489"/>
      <c r="G509" s="489"/>
      <c r="H509" s="490"/>
      <c r="I509" s="15" t="s">
        <v>19</v>
      </c>
      <c r="J509" s="14" t="s">
        <v>844</v>
      </c>
      <c r="K509" s="6" t="s">
        <v>844</v>
      </c>
      <c r="L509" s="6" t="s">
        <v>844</v>
      </c>
      <c r="M509" s="34" t="s">
        <v>844</v>
      </c>
      <c r="N509" s="79" t="s">
        <v>844</v>
      </c>
    </row>
    <row r="510" spans="1:14" s="3" customFormat="1" ht="12" x14ac:dyDescent="0.2">
      <c r="A510" s="14" t="s">
        <v>634</v>
      </c>
      <c r="B510" s="491" t="s">
        <v>635</v>
      </c>
      <c r="C510" s="492"/>
      <c r="D510" s="492"/>
      <c r="E510" s="492"/>
      <c r="F510" s="492"/>
      <c r="G510" s="492"/>
      <c r="H510" s="493"/>
      <c r="I510" s="15" t="s">
        <v>19</v>
      </c>
      <c r="J510" s="14" t="s">
        <v>844</v>
      </c>
      <c r="K510" s="6" t="s">
        <v>844</v>
      </c>
      <c r="L510" s="6" t="s">
        <v>844</v>
      </c>
      <c r="M510" s="34" t="s">
        <v>844</v>
      </c>
      <c r="N510" s="79" t="s">
        <v>844</v>
      </c>
    </row>
    <row r="511" spans="1:14" s="3" customFormat="1" ht="12" x14ac:dyDescent="0.2">
      <c r="A511" s="14" t="s">
        <v>636</v>
      </c>
      <c r="B511" s="488" t="s">
        <v>637</v>
      </c>
      <c r="C511" s="489"/>
      <c r="D511" s="489"/>
      <c r="E511" s="489"/>
      <c r="F511" s="489"/>
      <c r="G511" s="489"/>
      <c r="H511" s="490"/>
      <c r="I511" s="15" t="s">
        <v>19</v>
      </c>
      <c r="J511" s="14" t="s">
        <v>844</v>
      </c>
      <c r="K511" s="6" t="s">
        <v>844</v>
      </c>
      <c r="L511" s="6" t="s">
        <v>844</v>
      </c>
      <c r="M511" s="34" t="s">
        <v>844</v>
      </c>
      <c r="N511" s="79" t="s">
        <v>844</v>
      </c>
    </row>
    <row r="512" spans="1:14" s="3" customFormat="1" ht="12" x14ac:dyDescent="0.2">
      <c r="A512" s="14" t="s">
        <v>638</v>
      </c>
      <c r="B512" s="485" t="s">
        <v>639</v>
      </c>
      <c r="C512" s="486"/>
      <c r="D512" s="486"/>
      <c r="E512" s="486"/>
      <c r="F512" s="486"/>
      <c r="G512" s="486"/>
      <c r="H512" s="487"/>
      <c r="I512" s="15" t="s">
        <v>19</v>
      </c>
      <c r="J512" s="14" t="s">
        <v>844</v>
      </c>
      <c r="K512" s="6" t="s">
        <v>844</v>
      </c>
      <c r="L512" s="6" t="s">
        <v>844</v>
      </c>
      <c r="M512" s="34" t="s">
        <v>844</v>
      </c>
      <c r="N512" s="79" t="s">
        <v>844</v>
      </c>
    </row>
    <row r="513" spans="1:14" s="3" customFormat="1" ht="12" x14ac:dyDescent="0.2">
      <c r="A513" s="14" t="s">
        <v>640</v>
      </c>
      <c r="B513" s="485" t="s">
        <v>641</v>
      </c>
      <c r="C513" s="486"/>
      <c r="D513" s="486"/>
      <c r="E513" s="486"/>
      <c r="F513" s="486"/>
      <c r="G513" s="486"/>
      <c r="H513" s="487"/>
      <c r="I513" s="15" t="s">
        <v>19</v>
      </c>
      <c r="J513" s="14" t="s">
        <v>844</v>
      </c>
      <c r="K513" s="6" t="s">
        <v>844</v>
      </c>
      <c r="L513" s="6" t="s">
        <v>844</v>
      </c>
      <c r="M513" s="34" t="s">
        <v>844</v>
      </c>
      <c r="N513" s="79" t="s">
        <v>844</v>
      </c>
    </row>
    <row r="514" spans="1:14" s="3" customFormat="1" ht="12" x14ac:dyDescent="0.2">
      <c r="A514" s="14" t="s">
        <v>642</v>
      </c>
      <c r="B514" s="485" t="s">
        <v>643</v>
      </c>
      <c r="C514" s="486"/>
      <c r="D514" s="486"/>
      <c r="E514" s="486"/>
      <c r="F514" s="486"/>
      <c r="G514" s="486"/>
      <c r="H514" s="487"/>
      <c r="I514" s="15" t="s">
        <v>19</v>
      </c>
      <c r="J514" s="14" t="s">
        <v>844</v>
      </c>
      <c r="K514" s="6" t="s">
        <v>844</v>
      </c>
      <c r="L514" s="6" t="s">
        <v>844</v>
      </c>
      <c r="M514" s="34" t="s">
        <v>844</v>
      </c>
      <c r="N514" s="79" t="s">
        <v>844</v>
      </c>
    </row>
    <row r="515" spans="1:14" s="3" customFormat="1" ht="12" x14ac:dyDescent="0.2">
      <c r="A515" s="14" t="s">
        <v>644</v>
      </c>
      <c r="B515" s="485" t="s">
        <v>645</v>
      </c>
      <c r="C515" s="486"/>
      <c r="D515" s="486"/>
      <c r="E515" s="486"/>
      <c r="F515" s="486"/>
      <c r="G515" s="486"/>
      <c r="H515" s="487"/>
      <c r="I515" s="15" t="s">
        <v>19</v>
      </c>
      <c r="J515" s="14" t="s">
        <v>844</v>
      </c>
      <c r="K515" s="6" t="s">
        <v>844</v>
      </c>
      <c r="L515" s="6" t="s">
        <v>844</v>
      </c>
      <c r="M515" s="34" t="s">
        <v>844</v>
      </c>
      <c r="N515" s="79" t="s">
        <v>844</v>
      </c>
    </row>
    <row r="516" spans="1:14" s="3" customFormat="1" ht="12" x14ac:dyDescent="0.2">
      <c r="A516" s="14" t="s">
        <v>646</v>
      </c>
      <c r="B516" s="485" t="s">
        <v>647</v>
      </c>
      <c r="C516" s="486"/>
      <c r="D516" s="486"/>
      <c r="E516" s="486"/>
      <c r="F516" s="486"/>
      <c r="G516" s="486"/>
      <c r="H516" s="487"/>
      <c r="I516" s="15" t="s">
        <v>19</v>
      </c>
      <c r="J516" s="14" t="s">
        <v>844</v>
      </c>
      <c r="K516" s="6" t="s">
        <v>844</v>
      </c>
      <c r="L516" s="6" t="s">
        <v>844</v>
      </c>
      <c r="M516" s="34" t="s">
        <v>844</v>
      </c>
      <c r="N516" s="79" t="s">
        <v>844</v>
      </c>
    </row>
    <row r="517" spans="1:14" s="3" customFormat="1" ht="12" x14ac:dyDescent="0.2">
      <c r="A517" s="14" t="s">
        <v>648</v>
      </c>
      <c r="B517" s="485" t="s">
        <v>649</v>
      </c>
      <c r="C517" s="486"/>
      <c r="D517" s="486"/>
      <c r="E517" s="486"/>
      <c r="F517" s="486"/>
      <c r="G517" s="486"/>
      <c r="H517" s="487"/>
      <c r="I517" s="15" t="s">
        <v>19</v>
      </c>
      <c r="J517" s="14" t="s">
        <v>844</v>
      </c>
      <c r="K517" s="6" t="s">
        <v>844</v>
      </c>
      <c r="L517" s="6" t="s">
        <v>844</v>
      </c>
      <c r="M517" s="34" t="s">
        <v>844</v>
      </c>
      <c r="N517" s="79" t="s">
        <v>844</v>
      </c>
    </row>
    <row r="518" spans="1:14" s="3" customFormat="1" ht="12" x14ac:dyDescent="0.2">
      <c r="A518" s="14" t="s">
        <v>650</v>
      </c>
      <c r="B518" s="488" t="s">
        <v>651</v>
      </c>
      <c r="C518" s="489"/>
      <c r="D518" s="489"/>
      <c r="E518" s="489"/>
      <c r="F518" s="489"/>
      <c r="G518" s="489"/>
      <c r="H518" s="490"/>
      <c r="I518" s="15" t="s">
        <v>19</v>
      </c>
      <c r="J518" s="14" t="s">
        <v>844</v>
      </c>
      <c r="K518" s="6" t="s">
        <v>844</v>
      </c>
      <c r="L518" s="6" t="s">
        <v>844</v>
      </c>
      <c r="M518" s="34" t="s">
        <v>844</v>
      </c>
      <c r="N518" s="79" t="s">
        <v>844</v>
      </c>
    </row>
    <row r="519" spans="1:14" s="3" customFormat="1" ht="12" x14ac:dyDescent="0.2">
      <c r="A519" s="14" t="s">
        <v>652</v>
      </c>
      <c r="B519" s="488" t="s">
        <v>653</v>
      </c>
      <c r="C519" s="489"/>
      <c r="D519" s="489"/>
      <c r="E519" s="489"/>
      <c r="F519" s="489"/>
      <c r="G519" s="489"/>
      <c r="H519" s="490"/>
      <c r="I519" s="15" t="s">
        <v>19</v>
      </c>
      <c r="J519" s="14" t="s">
        <v>844</v>
      </c>
      <c r="K519" s="6" t="s">
        <v>844</v>
      </c>
      <c r="L519" s="6" t="s">
        <v>844</v>
      </c>
      <c r="M519" s="34" t="s">
        <v>844</v>
      </c>
      <c r="N519" s="79" t="s">
        <v>844</v>
      </c>
    </row>
    <row r="520" spans="1:14" s="3" customFormat="1" ht="12" x14ac:dyDescent="0.2">
      <c r="A520" s="14" t="s">
        <v>654</v>
      </c>
      <c r="B520" s="488" t="s">
        <v>110</v>
      </c>
      <c r="C520" s="489"/>
      <c r="D520" s="489"/>
      <c r="E520" s="489"/>
      <c r="F520" s="489"/>
      <c r="G520" s="489"/>
      <c r="H520" s="490"/>
      <c r="I520" s="15" t="s">
        <v>242</v>
      </c>
      <c r="J520" s="14" t="s">
        <v>844</v>
      </c>
      <c r="K520" s="6" t="s">
        <v>844</v>
      </c>
      <c r="L520" s="6" t="s">
        <v>844</v>
      </c>
      <c r="M520" s="34" t="s">
        <v>844</v>
      </c>
      <c r="N520" s="79" t="s">
        <v>844</v>
      </c>
    </row>
    <row r="521" spans="1:14" s="3" customFormat="1" ht="12" x14ac:dyDescent="0.2">
      <c r="A521" s="14" t="s">
        <v>655</v>
      </c>
      <c r="B521" s="488" t="s">
        <v>656</v>
      </c>
      <c r="C521" s="489"/>
      <c r="D521" s="489"/>
      <c r="E521" s="489"/>
      <c r="F521" s="489"/>
      <c r="G521" s="489"/>
      <c r="H521" s="490"/>
      <c r="I521" s="15" t="s">
        <v>19</v>
      </c>
      <c r="J521" s="14" t="s">
        <v>844</v>
      </c>
      <c r="K521" s="6" t="s">
        <v>844</v>
      </c>
      <c r="L521" s="6" t="s">
        <v>844</v>
      </c>
      <c r="M521" s="34" t="s">
        <v>844</v>
      </c>
      <c r="N521" s="79" t="s">
        <v>844</v>
      </c>
    </row>
    <row r="522" spans="1:14" s="3" customFormat="1" ht="12" x14ac:dyDescent="0.2">
      <c r="A522" s="14" t="s">
        <v>657</v>
      </c>
      <c r="B522" s="491" t="s">
        <v>658</v>
      </c>
      <c r="C522" s="492"/>
      <c r="D522" s="492"/>
      <c r="E522" s="492"/>
      <c r="F522" s="492"/>
      <c r="G522" s="492"/>
      <c r="H522" s="493"/>
      <c r="I522" s="15" t="s">
        <v>19</v>
      </c>
      <c r="J522" s="14" t="s">
        <v>844</v>
      </c>
      <c r="K522" s="6" t="s">
        <v>844</v>
      </c>
      <c r="L522" s="6" t="s">
        <v>844</v>
      </c>
      <c r="M522" s="34" t="s">
        <v>844</v>
      </c>
      <c r="N522" s="79" t="s">
        <v>844</v>
      </c>
    </row>
    <row r="523" spans="1:14" s="3" customFormat="1" ht="12" x14ac:dyDescent="0.2">
      <c r="A523" s="14" t="s">
        <v>659</v>
      </c>
      <c r="B523" s="488" t="s">
        <v>660</v>
      </c>
      <c r="C523" s="489"/>
      <c r="D523" s="489"/>
      <c r="E523" s="489"/>
      <c r="F523" s="489"/>
      <c r="G523" s="489"/>
      <c r="H523" s="490"/>
      <c r="I523" s="15" t="s">
        <v>19</v>
      </c>
      <c r="J523" s="14" t="s">
        <v>844</v>
      </c>
      <c r="K523" s="6" t="s">
        <v>844</v>
      </c>
      <c r="L523" s="6" t="s">
        <v>844</v>
      </c>
      <c r="M523" s="34" t="s">
        <v>844</v>
      </c>
      <c r="N523" s="79" t="s">
        <v>844</v>
      </c>
    </row>
    <row r="524" spans="1:14" s="3" customFormat="1" ht="12" x14ac:dyDescent="0.2">
      <c r="A524" s="14" t="s">
        <v>661</v>
      </c>
      <c r="B524" s="488" t="s">
        <v>662</v>
      </c>
      <c r="C524" s="489"/>
      <c r="D524" s="489"/>
      <c r="E524" s="489"/>
      <c r="F524" s="489"/>
      <c r="G524" s="489"/>
      <c r="H524" s="490"/>
      <c r="I524" s="15" t="s">
        <v>19</v>
      </c>
      <c r="J524" s="14" t="s">
        <v>844</v>
      </c>
      <c r="K524" s="6" t="s">
        <v>844</v>
      </c>
      <c r="L524" s="6" t="s">
        <v>844</v>
      </c>
      <c r="M524" s="34" t="s">
        <v>844</v>
      </c>
      <c r="N524" s="79" t="s">
        <v>844</v>
      </c>
    </row>
    <row r="525" spans="1:14" s="3" customFormat="1" ht="12" x14ac:dyDescent="0.2">
      <c r="A525" s="14" t="s">
        <v>663</v>
      </c>
      <c r="B525" s="485" t="s">
        <v>664</v>
      </c>
      <c r="C525" s="486"/>
      <c r="D525" s="486"/>
      <c r="E525" s="486"/>
      <c r="F525" s="486"/>
      <c r="G525" s="486"/>
      <c r="H525" s="487"/>
      <c r="I525" s="15" t="s">
        <v>19</v>
      </c>
      <c r="J525" s="14" t="s">
        <v>844</v>
      </c>
      <c r="K525" s="6" t="s">
        <v>844</v>
      </c>
      <c r="L525" s="6" t="s">
        <v>844</v>
      </c>
      <c r="M525" s="34" t="s">
        <v>844</v>
      </c>
      <c r="N525" s="79" t="s">
        <v>844</v>
      </c>
    </row>
    <row r="526" spans="1:14" s="3" customFormat="1" ht="12" x14ac:dyDescent="0.2">
      <c r="A526" s="14" t="s">
        <v>665</v>
      </c>
      <c r="B526" s="485" t="s">
        <v>666</v>
      </c>
      <c r="C526" s="486"/>
      <c r="D526" s="486"/>
      <c r="E526" s="486"/>
      <c r="F526" s="486"/>
      <c r="G526" s="486"/>
      <c r="H526" s="487"/>
      <c r="I526" s="15" t="s">
        <v>19</v>
      </c>
      <c r="J526" s="14" t="s">
        <v>844</v>
      </c>
      <c r="K526" s="6" t="s">
        <v>844</v>
      </c>
      <c r="L526" s="6" t="s">
        <v>844</v>
      </c>
      <c r="M526" s="34" t="s">
        <v>844</v>
      </c>
      <c r="N526" s="79" t="s">
        <v>844</v>
      </c>
    </row>
    <row r="527" spans="1:14" s="3" customFormat="1" ht="12" x14ac:dyDescent="0.2">
      <c r="A527" s="14" t="s">
        <v>667</v>
      </c>
      <c r="B527" s="485" t="s">
        <v>214</v>
      </c>
      <c r="C527" s="486"/>
      <c r="D527" s="486"/>
      <c r="E527" s="486"/>
      <c r="F527" s="486"/>
      <c r="G527" s="486"/>
      <c r="H527" s="487"/>
      <c r="I527" s="15" t="s">
        <v>19</v>
      </c>
      <c r="J527" s="14" t="s">
        <v>844</v>
      </c>
      <c r="K527" s="6" t="s">
        <v>844</v>
      </c>
      <c r="L527" s="6" t="s">
        <v>844</v>
      </c>
      <c r="M527" s="34" t="s">
        <v>844</v>
      </c>
      <c r="N527" s="79" t="s">
        <v>844</v>
      </c>
    </row>
    <row r="528" spans="1:14" s="3" customFormat="1" ht="12" x14ac:dyDescent="0.2">
      <c r="A528" s="14" t="s">
        <v>668</v>
      </c>
      <c r="B528" s="488" t="s">
        <v>669</v>
      </c>
      <c r="C528" s="489"/>
      <c r="D528" s="489"/>
      <c r="E528" s="489"/>
      <c r="F528" s="489"/>
      <c r="G528" s="489"/>
      <c r="H528" s="490"/>
      <c r="I528" s="15" t="s">
        <v>19</v>
      </c>
      <c r="J528" s="14" t="s">
        <v>844</v>
      </c>
      <c r="K528" s="6" t="s">
        <v>844</v>
      </c>
      <c r="L528" s="6" t="s">
        <v>844</v>
      </c>
      <c r="M528" s="34" t="s">
        <v>844</v>
      </c>
      <c r="N528" s="79" t="s">
        <v>844</v>
      </c>
    </row>
    <row r="529" spans="1:14" s="3" customFormat="1" ht="12" x14ac:dyDescent="0.2">
      <c r="A529" s="14" t="s">
        <v>670</v>
      </c>
      <c r="B529" s="488" t="s">
        <v>671</v>
      </c>
      <c r="C529" s="489"/>
      <c r="D529" s="489"/>
      <c r="E529" s="489"/>
      <c r="F529" s="489"/>
      <c r="G529" s="489"/>
      <c r="H529" s="490"/>
      <c r="I529" s="15" t="s">
        <v>19</v>
      </c>
      <c r="J529" s="14" t="s">
        <v>844</v>
      </c>
      <c r="K529" s="6" t="s">
        <v>844</v>
      </c>
      <c r="L529" s="6" t="s">
        <v>844</v>
      </c>
      <c r="M529" s="34" t="s">
        <v>844</v>
      </c>
      <c r="N529" s="79" t="s">
        <v>844</v>
      </c>
    </row>
    <row r="530" spans="1:14" s="3" customFormat="1" ht="12" x14ac:dyDescent="0.2">
      <c r="A530" s="14" t="s">
        <v>672</v>
      </c>
      <c r="B530" s="485" t="s">
        <v>673</v>
      </c>
      <c r="C530" s="486"/>
      <c r="D530" s="486"/>
      <c r="E530" s="486"/>
      <c r="F530" s="486"/>
      <c r="G530" s="486"/>
      <c r="H530" s="487"/>
      <c r="I530" s="15" t="s">
        <v>19</v>
      </c>
      <c r="J530" s="14" t="s">
        <v>844</v>
      </c>
      <c r="K530" s="6" t="s">
        <v>844</v>
      </c>
      <c r="L530" s="6" t="s">
        <v>844</v>
      </c>
      <c r="M530" s="34" t="s">
        <v>844</v>
      </c>
      <c r="N530" s="79" t="s">
        <v>844</v>
      </c>
    </row>
    <row r="531" spans="1:14" s="3" customFormat="1" ht="12" x14ac:dyDescent="0.2">
      <c r="A531" s="14" t="s">
        <v>674</v>
      </c>
      <c r="B531" s="485" t="s">
        <v>687</v>
      </c>
      <c r="C531" s="486"/>
      <c r="D531" s="486"/>
      <c r="E531" s="486"/>
      <c r="F531" s="486"/>
      <c r="G531" s="486"/>
      <c r="H531" s="487"/>
      <c r="I531" s="15" t="s">
        <v>19</v>
      </c>
      <c r="J531" s="14" t="s">
        <v>844</v>
      </c>
      <c r="K531" s="6" t="s">
        <v>844</v>
      </c>
      <c r="L531" s="6" t="s">
        <v>844</v>
      </c>
      <c r="M531" s="34" t="s">
        <v>844</v>
      </c>
      <c r="N531" s="79" t="s">
        <v>844</v>
      </c>
    </row>
    <row r="532" spans="1:14" s="3" customFormat="1" ht="12" x14ac:dyDescent="0.2">
      <c r="A532" s="14" t="s">
        <v>675</v>
      </c>
      <c r="B532" s="488" t="s">
        <v>676</v>
      </c>
      <c r="C532" s="489"/>
      <c r="D532" s="489"/>
      <c r="E532" s="489"/>
      <c r="F532" s="489"/>
      <c r="G532" s="489"/>
      <c r="H532" s="490"/>
      <c r="I532" s="15" t="s">
        <v>19</v>
      </c>
      <c r="J532" s="14" t="s">
        <v>844</v>
      </c>
      <c r="K532" s="6" t="s">
        <v>844</v>
      </c>
      <c r="L532" s="6" t="s">
        <v>844</v>
      </c>
      <c r="M532" s="34" t="s">
        <v>844</v>
      </c>
      <c r="N532" s="79" t="s">
        <v>844</v>
      </c>
    </row>
    <row r="533" spans="1:14" s="3" customFormat="1" ht="12" x14ac:dyDescent="0.2">
      <c r="A533" s="14" t="s">
        <v>677</v>
      </c>
      <c r="B533" s="488" t="s">
        <v>678</v>
      </c>
      <c r="C533" s="489"/>
      <c r="D533" s="489"/>
      <c r="E533" s="489"/>
      <c r="F533" s="489"/>
      <c r="G533" s="489"/>
      <c r="H533" s="490"/>
      <c r="I533" s="15" t="s">
        <v>19</v>
      </c>
      <c r="J533" s="14" t="s">
        <v>844</v>
      </c>
      <c r="K533" s="6" t="s">
        <v>844</v>
      </c>
      <c r="L533" s="6" t="s">
        <v>844</v>
      </c>
      <c r="M533" s="34" t="s">
        <v>844</v>
      </c>
      <c r="N533" s="79" t="s">
        <v>844</v>
      </c>
    </row>
    <row r="534" spans="1:14" s="3" customFormat="1" ht="12" x14ac:dyDescent="0.2">
      <c r="A534" s="14" t="s">
        <v>679</v>
      </c>
      <c r="B534" s="488" t="s">
        <v>680</v>
      </c>
      <c r="C534" s="489"/>
      <c r="D534" s="489"/>
      <c r="E534" s="489"/>
      <c r="F534" s="489"/>
      <c r="G534" s="489"/>
      <c r="H534" s="490"/>
      <c r="I534" s="15" t="s">
        <v>19</v>
      </c>
      <c r="J534" s="14" t="s">
        <v>844</v>
      </c>
      <c r="K534" s="6" t="s">
        <v>844</v>
      </c>
      <c r="L534" s="6" t="s">
        <v>844</v>
      </c>
      <c r="M534" s="34" t="s">
        <v>844</v>
      </c>
      <c r="N534" s="79" t="s">
        <v>844</v>
      </c>
    </row>
    <row r="535" spans="1:14" s="3" customFormat="1" ht="12" x14ac:dyDescent="0.2">
      <c r="A535" s="14" t="s">
        <v>681</v>
      </c>
      <c r="B535" s="491" t="s">
        <v>682</v>
      </c>
      <c r="C535" s="492"/>
      <c r="D535" s="492"/>
      <c r="E535" s="492"/>
      <c r="F535" s="492"/>
      <c r="G535" s="492"/>
      <c r="H535" s="493"/>
      <c r="I535" s="15" t="s">
        <v>19</v>
      </c>
      <c r="J535" s="14" t="s">
        <v>844</v>
      </c>
      <c r="K535" s="6" t="s">
        <v>844</v>
      </c>
      <c r="L535" s="6" t="s">
        <v>844</v>
      </c>
      <c r="M535" s="34" t="s">
        <v>844</v>
      </c>
      <c r="N535" s="79" t="s">
        <v>844</v>
      </c>
    </row>
    <row r="536" spans="1:14" s="3" customFormat="1" ht="12" x14ac:dyDescent="0.2">
      <c r="A536" s="14" t="s">
        <v>683</v>
      </c>
      <c r="B536" s="488" t="s">
        <v>684</v>
      </c>
      <c r="C536" s="489"/>
      <c r="D536" s="489"/>
      <c r="E536" s="489"/>
      <c r="F536" s="489"/>
      <c r="G536" s="489"/>
      <c r="H536" s="490"/>
      <c r="I536" s="15" t="s">
        <v>19</v>
      </c>
      <c r="J536" s="14" t="s">
        <v>844</v>
      </c>
      <c r="K536" s="6" t="s">
        <v>844</v>
      </c>
      <c r="L536" s="6" t="s">
        <v>844</v>
      </c>
      <c r="M536" s="34" t="s">
        <v>844</v>
      </c>
      <c r="N536" s="79" t="s">
        <v>844</v>
      </c>
    </row>
    <row r="537" spans="1:14" s="3" customFormat="1" ht="12" x14ac:dyDescent="0.2">
      <c r="A537" s="14" t="s">
        <v>685</v>
      </c>
      <c r="B537" s="485" t="s">
        <v>664</v>
      </c>
      <c r="C537" s="486"/>
      <c r="D537" s="486"/>
      <c r="E537" s="486"/>
      <c r="F537" s="486"/>
      <c r="G537" s="486"/>
      <c r="H537" s="487"/>
      <c r="I537" s="15" t="s">
        <v>19</v>
      </c>
      <c r="J537" s="14" t="s">
        <v>844</v>
      </c>
      <c r="K537" s="6" t="s">
        <v>844</v>
      </c>
      <c r="L537" s="6" t="s">
        <v>844</v>
      </c>
      <c r="M537" s="34" t="s">
        <v>844</v>
      </c>
      <c r="N537" s="79" t="s">
        <v>844</v>
      </c>
    </row>
    <row r="538" spans="1:14" s="3" customFormat="1" ht="12" x14ac:dyDescent="0.2">
      <c r="A538" s="14" t="s">
        <v>686</v>
      </c>
      <c r="B538" s="485" t="s">
        <v>666</v>
      </c>
      <c r="C538" s="486"/>
      <c r="D538" s="486"/>
      <c r="E538" s="486"/>
      <c r="F538" s="486"/>
      <c r="G538" s="486"/>
      <c r="H538" s="487"/>
      <c r="I538" s="15" t="s">
        <v>19</v>
      </c>
      <c r="J538" s="14" t="s">
        <v>844</v>
      </c>
      <c r="K538" s="6" t="s">
        <v>844</v>
      </c>
      <c r="L538" s="6" t="s">
        <v>844</v>
      </c>
      <c r="M538" s="34" t="s">
        <v>844</v>
      </c>
      <c r="N538" s="79" t="s">
        <v>844</v>
      </c>
    </row>
    <row r="539" spans="1:14" x14ac:dyDescent="0.25">
      <c r="A539" s="24"/>
      <c r="B539" s="24"/>
    </row>
    <row r="540" spans="1:14" s="2" customFormat="1" ht="11.25" x14ac:dyDescent="0.2">
      <c r="A540" s="2" t="s">
        <v>532</v>
      </c>
      <c r="F540" s="77"/>
    </row>
    <row r="541" spans="1:14" s="2" customFormat="1" ht="11.25" x14ac:dyDescent="0.2">
      <c r="A541" s="25" t="s">
        <v>533</v>
      </c>
      <c r="F541" s="77"/>
    </row>
    <row r="542" spans="1:14" s="2" customFormat="1" ht="11.25" x14ac:dyDescent="0.2">
      <c r="A542" s="25" t="s">
        <v>534</v>
      </c>
      <c r="F542" s="77"/>
    </row>
    <row r="543" spans="1:14" s="2" customFormat="1" ht="11.25" x14ac:dyDescent="0.2">
      <c r="A543" s="25" t="s">
        <v>535</v>
      </c>
      <c r="F543" s="77"/>
    </row>
    <row r="544" spans="1:14" s="2" customFormat="1" ht="11.25" x14ac:dyDescent="0.2">
      <c r="A544" s="25" t="s">
        <v>690</v>
      </c>
      <c r="F544" s="77"/>
    </row>
    <row r="545" spans="1:6" s="2" customFormat="1" ht="11.25" x14ac:dyDescent="0.2">
      <c r="A545" s="25" t="s">
        <v>688</v>
      </c>
      <c r="F545" s="77"/>
    </row>
    <row r="546" spans="1:6" s="2" customFormat="1" ht="11.25" x14ac:dyDescent="0.2">
      <c r="A546" s="25" t="s">
        <v>537</v>
      </c>
      <c r="F546" s="77"/>
    </row>
  </sheetData>
  <mergeCells count="534">
    <mergeCell ref="B28:H28"/>
    <mergeCell ref="B27:H27"/>
    <mergeCell ref="A26:N26"/>
    <mergeCell ref="B25:H25"/>
    <mergeCell ref="N23:N24"/>
    <mergeCell ref="L23:M23"/>
    <mergeCell ref="J23:K23"/>
    <mergeCell ref="I23:I24"/>
    <mergeCell ref="B23:H24"/>
    <mergeCell ref="A23:A24"/>
    <mergeCell ref="N288:N289"/>
    <mergeCell ref="A291:H291"/>
    <mergeCell ref="B364:H364"/>
    <mergeCell ref="B348:H348"/>
    <mergeCell ref="B349:H349"/>
    <mergeCell ref="B350:H350"/>
    <mergeCell ref="B351:H351"/>
    <mergeCell ref="B356:H356"/>
    <mergeCell ref="B357:H357"/>
    <mergeCell ref="B358:H358"/>
    <mergeCell ref="B359:H359"/>
    <mergeCell ref="B352:H352"/>
    <mergeCell ref="B353:H353"/>
    <mergeCell ref="B354:H354"/>
    <mergeCell ref="B355:H355"/>
    <mergeCell ref="B340:H340"/>
    <mergeCell ref="B341:H341"/>
    <mergeCell ref="B342:H342"/>
    <mergeCell ref="B343:H343"/>
    <mergeCell ref="B336:H336"/>
    <mergeCell ref="B337:H337"/>
    <mergeCell ref="B338:H338"/>
    <mergeCell ref="B339:H339"/>
    <mergeCell ref="B332:H332"/>
    <mergeCell ref="B366:H366"/>
    <mergeCell ref="B367:H367"/>
    <mergeCell ref="B360:H360"/>
    <mergeCell ref="B361:H361"/>
    <mergeCell ref="B362:H362"/>
    <mergeCell ref="B363:H363"/>
    <mergeCell ref="B365:H365"/>
    <mergeCell ref="B344:H344"/>
    <mergeCell ref="B345:H345"/>
    <mergeCell ref="B346:H346"/>
    <mergeCell ref="B347:H347"/>
    <mergeCell ref="B333:H333"/>
    <mergeCell ref="B334:H334"/>
    <mergeCell ref="B335:H335"/>
    <mergeCell ref="B328:H328"/>
    <mergeCell ref="B329:H329"/>
    <mergeCell ref="B330:H330"/>
    <mergeCell ref="B331:H331"/>
    <mergeCell ref="B324:H324"/>
    <mergeCell ref="B325:H325"/>
    <mergeCell ref="B326:H326"/>
    <mergeCell ref="B327:H327"/>
    <mergeCell ref="B320:H320"/>
    <mergeCell ref="B321:H321"/>
    <mergeCell ref="B322:H322"/>
    <mergeCell ref="B323:H323"/>
    <mergeCell ref="B316:H316"/>
    <mergeCell ref="B317:H317"/>
    <mergeCell ref="B318:H318"/>
    <mergeCell ref="B319:H319"/>
    <mergeCell ref="B312:H312"/>
    <mergeCell ref="B313:H313"/>
    <mergeCell ref="B314:H314"/>
    <mergeCell ref="B315:H315"/>
    <mergeCell ref="B308:H308"/>
    <mergeCell ref="B309:H309"/>
    <mergeCell ref="A237:N237"/>
    <mergeCell ref="B310:H310"/>
    <mergeCell ref="A287:N287"/>
    <mergeCell ref="A288:A289"/>
    <mergeCell ref="B288:H289"/>
    <mergeCell ref="I288:I289"/>
    <mergeCell ref="J288:K288"/>
    <mergeCell ref="L288:M288"/>
    <mergeCell ref="B304:H304"/>
    <mergeCell ref="B305:H305"/>
    <mergeCell ref="B306:H306"/>
    <mergeCell ref="B307:H307"/>
    <mergeCell ref="B300:H300"/>
    <mergeCell ref="B301:H301"/>
    <mergeCell ref="B302:H302"/>
    <mergeCell ref="B303:H303"/>
    <mergeCell ref="B296:H296"/>
    <mergeCell ref="B297:H297"/>
    <mergeCell ref="B298:H298"/>
    <mergeCell ref="B299:H299"/>
    <mergeCell ref="B292:H292"/>
    <mergeCell ref="B293:H293"/>
    <mergeCell ref="B294:H294"/>
    <mergeCell ref="B295:H295"/>
    <mergeCell ref="B283:H283"/>
    <mergeCell ref="B290:H290"/>
    <mergeCell ref="B284:H284"/>
    <mergeCell ref="B285:H285"/>
    <mergeCell ref="B286:H286"/>
    <mergeCell ref="B279:H279"/>
    <mergeCell ref="B280:H280"/>
    <mergeCell ref="B281:H281"/>
    <mergeCell ref="B282:H282"/>
    <mergeCell ref="B276:H276"/>
    <mergeCell ref="B277:H277"/>
    <mergeCell ref="B278:H278"/>
    <mergeCell ref="B271:H271"/>
    <mergeCell ref="B272:H272"/>
    <mergeCell ref="B273:H273"/>
    <mergeCell ref="B274:H274"/>
    <mergeCell ref="B269:H269"/>
    <mergeCell ref="B270:H270"/>
    <mergeCell ref="B265:H265"/>
    <mergeCell ref="B266:H266"/>
    <mergeCell ref="B259:H259"/>
    <mergeCell ref="B260:H260"/>
    <mergeCell ref="B261:H261"/>
    <mergeCell ref="B262:H262"/>
    <mergeCell ref="B238:H238"/>
    <mergeCell ref="B239:H239"/>
    <mergeCell ref="B275:H275"/>
    <mergeCell ref="B311:H311"/>
    <mergeCell ref="B240:H240"/>
    <mergeCell ref="B241:H241"/>
    <mergeCell ref="B242:H242"/>
    <mergeCell ref="B243:H243"/>
    <mergeCell ref="B244:H244"/>
    <mergeCell ref="B245:H245"/>
    <mergeCell ref="B246:H246"/>
    <mergeCell ref="B255:H255"/>
    <mergeCell ref="B256:H256"/>
    <mergeCell ref="B257:H257"/>
    <mergeCell ref="B258:H258"/>
    <mergeCell ref="B251:H251"/>
    <mergeCell ref="B252:H252"/>
    <mergeCell ref="B253:H253"/>
    <mergeCell ref="B254:H254"/>
    <mergeCell ref="B247:H247"/>
    <mergeCell ref="B248:H248"/>
    <mergeCell ref="B249:H249"/>
    <mergeCell ref="B250:H250"/>
    <mergeCell ref="B267:H267"/>
    <mergeCell ref="B268:H268"/>
    <mergeCell ref="B263:H263"/>
    <mergeCell ref="B264:H264"/>
    <mergeCell ref="B233:H233"/>
    <mergeCell ref="B234:H234"/>
    <mergeCell ref="B235:H235"/>
    <mergeCell ref="B236:H236"/>
    <mergeCell ref="B229:H229"/>
    <mergeCell ref="B230:H230"/>
    <mergeCell ref="B231:H231"/>
    <mergeCell ref="B232:H232"/>
    <mergeCell ref="B225:H225"/>
    <mergeCell ref="B226:H226"/>
    <mergeCell ref="B227:H227"/>
    <mergeCell ref="B228:H228"/>
    <mergeCell ref="B221:H221"/>
    <mergeCell ref="B222:H222"/>
    <mergeCell ref="B223:H223"/>
    <mergeCell ref="B224:H224"/>
    <mergeCell ref="B217:H217"/>
    <mergeCell ref="B218:H218"/>
    <mergeCell ref="B219:H219"/>
    <mergeCell ref="B220:H220"/>
    <mergeCell ref="B213:H213"/>
    <mergeCell ref="B214:H214"/>
    <mergeCell ref="B215:H215"/>
    <mergeCell ref="B216:H216"/>
    <mergeCell ref="B209:H209"/>
    <mergeCell ref="B210:H210"/>
    <mergeCell ref="B211:H211"/>
    <mergeCell ref="B212:H212"/>
    <mergeCell ref="B205:H205"/>
    <mergeCell ref="B206:H206"/>
    <mergeCell ref="B207:H207"/>
    <mergeCell ref="B208:H208"/>
    <mergeCell ref="B201:H201"/>
    <mergeCell ref="B202:H202"/>
    <mergeCell ref="B203:H203"/>
    <mergeCell ref="B204:H204"/>
    <mergeCell ref="B197:H197"/>
    <mergeCell ref="B198:H198"/>
    <mergeCell ref="B199:H199"/>
    <mergeCell ref="B200:H200"/>
    <mergeCell ref="B193:H193"/>
    <mergeCell ref="B194:H194"/>
    <mergeCell ref="B195:H195"/>
    <mergeCell ref="B196:H196"/>
    <mergeCell ref="B189:H189"/>
    <mergeCell ref="B190:H190"/>
    <mergeCell ref="B191:H191"/>
    <mergeCell ref="B192:H192"/>
    <mergeCell ref="B185:H185"/>
    <mergeCell ref="B186:H186"/>
    <mergeCell ref="B187:H187"/>
    <mergeCell ref="B188:H188"/>
    <mergeCell ref="B181:H181"/>
    <mergeCell ref="B182:H182"/>
    <mergeCell ref="B183:H183"/>
    <mergeCell ref="B184:H184"/>
    <mergeCell ref="B177:H177"/>
    <mergeCell ref="B178:H178"/>
    <mergeCell ref="B179:H179"/>
    <mergeCell ref="B180:H180"/>
    <mergeCell ref="B173:H173"/>
    <mergeCell ref="B174:H174"/>
    <mergeCell ref="B175:H175"/>
    <mergeCell ref="B176:H176"/>
    <mergeCell ref="B169:H169"/>
    <mergeCell ref="B170:H170"/>
    <mergeCell ref="B171:H171"/>
    <mergeCell ref="B172:H172"/>
    <mergeCell ref="B165:H165"/>
    <mergeCell ref="B166:H166"/>
    <mergeCell ref="B167:H167"/>
    <mergeCell ref="B168:H168"/>
    <mergeCell ref="B161:H161"/>
    <mergeCell ref="B162:H162"/>
    <mergeCell ref="B163:H163"/>
    <mergeCell ref="B164:H164"/>
    <mergeCell ref="B158:H158"/>
    <mergeCell ref="B159:H159"/>
    <mergeCell ref="B160:H160"/>
    <mergeCell ref="B154:H154"/>
    <mergeCell ref="B155:H155"/>
    <mergeCell ref="B156:H156"/>
    <mergeCell ref="B157:H157"/>
    <mergeCell ref="B150:H150"/>
    <mergeCell ref="B151:H151"/>
    <mergeCell ref="B152:H152"/>
    <mergeCell ref="B153:H153"/>
    <mergeCell ref="B146:H146"/>
    <mergeCell ref="B147:H147"/>
    <mergeCell ref="B148:H148"/>
    <mergeCell ref="B149:H149"/>
    <mergeCell ref="B142:H142"/>
    <mergeCell ref="B143:H143"/>
    <mergeCell ref="B144:H144"/>
    <mergeCell ref="B145:H145"/>
    <mergeCell ref="B138:H138"/>
    <mergeCell ref="B139:H139"/>
    <mergeCell ref="B140:H140"/>
    <mergeCell ref="B141:H141"/>
    <mergeCell ref="B134:H134"/>
    <mergeCell ref="B135:H135"/>
    <mergeCell ref="B136:H136"/>
    <mergeCell ref="B137:H137"/>
    <mergeCell ref="B130:H130"/>
    <mergeCell ref="B131:H131"/>
    <mergeCell ref="B132:H132"/>
    <mergeCell ref="B133:H133"/>
    <mergeCell ref="B126:H126"/>
    <mergeCell ref="B127:H127"/>
    <mergeCell ref="B128:H128"/>
    <mergeCell ref="B129:H129"/>
    <mergeCell ref="B122:H122"/>
    <mergeCell ref="B123:H123"/>
    <mergeCell ref="B124:H124"/>
    <mergeCell ref="B125:H125"/>
    <mergeCell ref="B118:H118"/>
    <mergeCell ref="B119:H119"/>
    <mergeCell ref="B120:H120"/>
    <mergeCell ref="B121:H121"/>
    <mergeCell ref="B114:H114"/>
    <mergeCell ref="B115:H115"/>
    <mergeCell ref="B116:H116"/>
    <mergeCell ref="B117:H117"/>
    <mergeCell ref="B110:H110"/>
    <mergeCell ref="B111:H111"/>
    <mergeCell ref="B112:H112"/>
    <mergeCell ref="B113:H113"/>
    <mergeCell ref="B106:H106"/>
    <mergeCell ref="B107:H107"/>
    <mergeCell ref="B108:H108"/>
    <mergeCell ref="B109:H109"/>
    <mergeCell ref="B102:H102"/>
    <mergeCell ref="B103:H103"/>
    <mergeCell ref="B104:H104"/>
    <mergeCell ref="B105:H105"/>
    <mergeCell ref="B98:H98"/>
    <mergeCell ref="B99:H99"/>
    <mergeCell ref="B100:H100"/>
    <mergeCell ref="B101:H101"/>
    <mergeCell ref="B94:H94"/>
    <mergeCell ref="B95:H95"/>
    <mergeCell ref="B96:H96"/>
    <mergeCell ref="B97:H97"/>
    <mergeCell ref="B90:H90"/>
    <mergeCell ref="B91:H91"/>
    <mergeCell ref="B92:H92"/>
    <mergeCell ref="B93:H93"/>
    <mergeCell ref="B86:H86"/>
    <mergeCell ref="B87:H87"/>
    <mergeCell ref="B88:H88"/>
    <mergeCell ref="B89:H89"/>
    <mergeCell ref="B82:H82"/>
    <mergeCell ref="B83:H83"/>
    <mergeCell ref="B84:H84"/>
    <mergeCell ref="B85:H85"/>
    <mergeCell ref="B78:H78"/>
    <mergeCell ref="B79:H79"/>
    <mergeCell ref="B80:H80"/>
    <mergeCell ref="B81:H81"/>
    <mergeCell ref="B74:H74"/>
    <mergeCell ref="B75:H75"/>
    <mergeCell ref="B76:H76"/>
    <mergeCell ref="B77:H77"/>
    <mergeCell ref="B70:H70"/>
    <mergeCell ref="B71:H71"/>
    <mergeCell ref="B72:H72"/>
    <mergeCell ref="B73:H73"/>
    <mergeCell ref="B68:H68"/>
    <mergeCell ref="B69:H69"/>
    <mergeCell ref="B62:H62"/>
    <mergeCell ref="B63:H63"/>
    <mergeCell ref="B64:H64"/>
    <mergeCell ref="B65:H65"/>
    <mergeCell ref="B58:H58"/>
    <mergeCell ref="B59:H59"/>
    <mergeCell ref="B60:H60"/>
    <mergeCell ref="B61:H61"/>
    <mergeCell ref="B51:H51"/>
    <mergeCell ref="B52:H52"/>
    <mergeCell ref="B53:H53"/>
    <mergeCell ref="B46:H46"/>
    <mergeCell ref="B47:H47"/>
    <mergeCell ref="B48:H48"/>
    <mergeCell ref="B49:H49"/>
    <mergeCell ref="B66:H66"/>
    <mergeCell ref="B67:H67"/>
    <mergeCell ref="M2:N2"/>
    <mergeCell ref="A10:N10"/>
    <mergeCell ref="E15:H15"/>
    <mergeCell ref="D13:K13"/>
    <mergeCell ref="A20:N20"/>
    <mergeCell ref="A22:N22"/>
    <mergeCell ref="M4:N4"/>
    <mergeCell ref="M5:N5"/>
    <mergeCell ref="D12:N12"/>
    <mergeCell ref="A19:N19"/>
    <mergeCell ref="B368:H368"/>
    <mergeCell ref="B369:H369"/>
    <mergeCell ref="B29:H29"/>
    <mergeCell ref="B30:H30"/>
    <mergeCell ref="B31:H31"/>
    <mergeCell ref="B32:H32"/>
    <mergeCell ref="B34:H34"/>
    <mergeCell ref="B35:H35"/>
    <mergeCell ref="B36:H36"/>
    <mergeCell ref="B37:H37"/>
    <mergeCell ref="B42:H42"/>
    <mergeCell ref="B43:H43"/>
    <mergeCell ref="B44:H44"/>
    <mergeCell ref="B45:H45"/>
    <mergeCell ref="B38:H38"/>
    <mergeCell ref="B39:H39"/>
    <mergeCell ref="B40:H40"/>
    <mergeCell ref="B41:H41"/>
    <mergeCell ref="B33:H33"/>
    <mergeCell ref="B54:H54"/>
    <mergeCell ref="B55:H55"/>
    <mergeCell ref="B56:H56"/>
    <mergeCell ref="B57:H57"/>
    <mergeCell ref="B50:H50"/>
    <mergeCell ref="B370:H370"/>
    <mergeCell ref="B371:H371"/>
    <mergeCell ref="B372:H372"/>
    <mergeCell ref="B373:H373"/>
    <mergeCell ref="B374:H374"/>
    <mergeCell ref="B375:H375"/>
    <mergeCell ref="B376:H376"/>
    <mergeCell ref="B377:H377"/>
    <mergeCell ref="B378:H378"/>
    <mergeCell ref="B379:H379"/>
    <mergeCell ref="B380:H380"/>
    <mergeCell ref="B381:H381"/>
    <mergeCell ref="B383:H383"/>
    <mergeCell ref="B384:H384"/>
    <mergeCell ref="B385:H385"/>
    <mergeCell ref="B469:H469"/>
    <mergeCell ref="A466:N466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397:H397"/>
    <mergeCell ref="B398:H398"/>
    <mergeCell ref="B399:H399"/>
    <mergeCell ref="B400:H400"/>
    <mergeCell ref="B401:H401"/>
    <mergeCell ref="B423:H423"/>
    <mergeCell ref="B403:H403"/>
    <mergeCell ref="B404:H404"/>
    <mergeCell ref="B405:H405"/>
    <mergeCell ref="B406:H406"/>
    <mergeCell ref="B407:H407"/>
    <mergeCell ref="B408:H408"/>
    <mergeCell ref="B421:H421"/>
    <mergeCell ref="B422:H422"/>
    <mergeCell ref="B538:H538"/>
    <mergeCell ref="B435:H435"/>
    <mergeCell ref="B436:H436"/>
    <mergeCell ref="B437:H437"/>
    <mergeCell ref="B438:H438"/>
    <mergeCell ref="B429:H429"/>
    <mergeCell ref="B430:H430"/>
    <mergeCell ref="B431:H431"/>
    <mergeCell ref="B439:H439"/>
    <mergeCell ref="B440:H440"/>
    <mergeCell ref="B432:H432"/>
    <mergeCell ref="B433:H433"/>
    <mergeCell ref="B434:H434"/>
    <mergeCell ref="B445:H445"/>
    <mergeCell ref="B446:H446"/>
    <mergeCell ref="B447:H447"/>
    <mergeCell ref="B448:H448"/>
    <mergeCell ref="B449:H449"/>
    <mergeCell ref="B468:H468"/>
    <mergeCell ref="B460:H460"/>
    <mergeCell ref="B461:H461"/>
    <mergeCell ref="B462:H462"/>
    <mergeCell ref="B454:H454"/>
    <mergeCell ref="B450:H450"/>
    <mergeCell ref="A382:N382"/>
    <mergeCell ref="B416:H416"/>
    <mergeCell ref="B417:H417"/>
    <mergeCell ref="B418:H418"/>
    <mergeCell ref="B419:H419"/>
    <mergeCell ref="B420:H420"/>
    <mergeCell ref="B409:H409"/>
    <mergeCell ref="B410:H410"/>
    <mergeCell ref="B411:H411"/>
    <mergeCell ref="B412:H412"/>
    <mergeCell ref="B415:H415"/>
    <mergeCell ref="B402:H402"/>
    <mergeCell ref="B413:H413"/>
    <mergeCell ref="B414:H414"/>
    <mergeCell ref="B424:H424"/>
    <mergeCell ref="B425:H425"/>
    <mergeCell ref="B426:H426"/>
    <mergeCell ref="B427:H427"/>
    <mergeCell ref="B428:H428"/>
    <mergeCell ref="B441:H441"/>
    <mergeCell ref="B442:H442"/>
    <mergeCell ref="B443:H443"/>
    <mergeCell ref="B444:H444"/>
    <mergeCell ref="B451:H451"/>
    <mergeCell ref="B452:H452"/>
    <mergeCell ref="B453:H453"/>
    <mergeCell ref="B463:H463"/>
    <mergeCell ref="B464:H464"/>
    <mergeCell ref="B455:H455"/>
    <mergeCell ref="B456:H456"/>
    <mergeCell ref="B457:H457"/>
    <mergeCell ref="B458:H458"/>
    <mergeCell ref="B459:H459"/>
    <mergeCell ref="B472:H472"/>
    <mergeCell ref="B470:H470"/>
    <mergeCell ref="B471:H471"/>
    <mergeCell ref="B465:H465"/>
    <mergeCell ref="B467:H467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16:H516"/>
    <mergeCell ref="B517:H517"/>
    <mergeCell ref="B525:H525"/>
    <mergeCell ref="B526:H526"/>
    <mergeCell ref="B519:H519"/>
    <mergeCell ref="B520:H520"/>
    <mergeCell ref="B521:H521"/>
    <mergeCell ref="B532:H532"/>
    <mergeCell ref="B504:H504"/>
    <mergeCell ref="B505:H505"/>
    <mergeCell ref="B506:H506"/>
    <mergeCell ref="B507:H507"/>
    <mergeCell ref="B508:H508"/>
    <mergeCell ref="B509:H509"/>
    <mergeCell ref="B518:H518"/>
    <mergeCell ref="B524:H524"/>
    <mergeCell ref="B522:H522"/>
    <mergeCell ref="B510:H510"/>
    <mergeCell ref="B511:H511"/>
    <mergeCell ref="B512:H512"/>
    <mergeCell ref="B513:H513"/>
    <mergeCell ref="B514:H514"/>
    <mergeCell ref="B515:H515"/>
    <mergeCell ref="B523:H523"/>
    <mergeCell ref="B537:H537"/>
    <mergeCell ref="B533:H533"/>
    <mergeCell ref="B534:H534"/>
    <mergeCell ref="B535:H535"/>
    <mergeCell ref="B536:H536"/>
    <mergeCell ref="B527:H527"/>
    <mergeCell ref="B528:H528"/>
    <mergeCell ref="B529:H529"/>
    <mergeCell ref="B530:H530"/>
    <mergeCell ref="B531:H531"/>
  </mergeCells>
  <phoneticPr fontId="17" type="noConversion"/>
  <pageMargins left="0.59055118110236227" right="0.39370078740157483" top="0.59055118110236227" bottom="0.39370078740157483" header="0.19685039370078741" footer="0.19685039370078741"/>
  <pageSetup paperSize="8" scale="80" fitToHeight="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Ф10</vt:lpstr>
      <vt:lpstr>Ф11</vt:lpstr>
      <vt:lpstr>Ф12</vt:lpstr>
      <vt:lpstr>Ф13</vt:lpstr>
      <vt:lpstr>Ф14</vt:lpstr>
      <vt:lpstr>Ф15</vt:lpstr>
      <vt:lpstr>Ф16</vt:lpstr>
      <vt:lpstr>Ф17</vt:lpstr>
      <vt:lpstr>Ф20</vt:lpstr>
      <vt:lpstr>Ф20 (фин. план)</vt:lpstr>
      <vt:lpstr>Ф10!Область_печати</vt:lpstr>
      <vt:lpstr>Ф11!Область_печати</vt:lpstr>
      <vt:lpstr>Ф12!Область_печати</vt:lpstr>
      <vt:lpstr>Ф13!Область_печати</vt:lpstr>
      <vt:lpstr>Ф15!Область_печати</vt:lpstr>
      <vt:lpstr>Ф16!Область_печати</vt:lpstr>
      <vt:lpstr>Ф17!Область_печати</vt:lpstr>
      <vt:lpstr>Ф20!Область_печати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Professional</cp:lastModifiedBy>
  <cp:lastPrinted>2023-10-16T13:27:34Z</cp:lastPrinted>
  <dcterms:created xsi:type="dcterms:W3CDTF">2011-01-11T10:25:48Z</dcterms:created>
  <dcterms:modified xsi:type="dcterms:W3CDTF">2024-02-15T10:13:19Z</dcterms:modified>
</cp:coreProperties>
</file>