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A\Public\Е.А\2024 год\инвестиции\"/>
    </mc:Choice>
  </mc:AlternateContent>
  <xr:revisionPtr revIDLastSave="0" documentId="13_ncr:1_{721CB10C-4AA2-4113-9E35-9B912EB5ADA5}" xr6:coauthVersionLast="36" xr6:coauthVersionMax="36" xr10:uidLastSave="{00000000-0000-0000-0000-000000000000}"/>
  <bookViews>
    <workbookView xWindow="0" yWindow="0" windowWidth="28800" windowHeight="11625" tabRatio="781" xr2:uid="{00000000-000D-0000-FFFF-FFFF00000000}"/>
  </bookViews>
  <sheets>
    <sheet name="Ф10" sheetId="6" r:id="rId1"/>
    <sheet name="Ф11" sheetId="7" r:id="rId2"/>
    <sheet name="Ф12" sheetId="8" r:id="rId3"/>
    <sheet name="Ф13" sheetId="9" r:id="rId4"/>
    <sheet name="Ф14" sheetId="10" r:id="rId5"/>
    <sheet name="Ф15" sheetId="11" r:id="rId6"/>
    <sheet name="Ф16" sheetId="12" r:id="rId7"/>
    <sheet name="Ф17" sheetId="13" r:id="rId8"/>
    <sheet name="Ф20" sheetId="4" state="hidden" r:id="rId9"/>
    <sheet name="Ф20 (фин. план)" sheetId="15" r:id="rId10"/>
  </sheets>
  <externalReferences>
    <externalReference r:id="rId11"/>
  </externalReferences>
  <definedNames>
    <definedName name="TABLE" localSheetId="8">Ф20!#REF!</definedName>
    <definedName name="TABLE_2" localSheetId="8">Ф20!#REF!</definedName>
    <definedName name="_xlnm.Print_Area" localSheetId="0">Ф10!$A$1:$T$46</definedName>
    <definedName name="_xlnm.Print_Area" localSheetId="1">Ф11!$A$1:$Y$48</definedName>
    <definedName name="_xlnm.Print_Area" localSheetId="2">Ф12!$A$1:$V$48</definedName>
    <definedName name="_xlnm.Print_Area" localSheetId="3">Ф13!$A$1:$CA$50</definedName>
    <definedName name="_xlnm.Print_Area" localSheetId="5">Ф15!$A$1:$CH$47</definedName>
    <definedName name="_xlnm.Print_Area" localSheetId="6">Ф16!$A$1:$BH$47</definedName>
    <definedName name="_xlnm.Print_Area" localSheetId="7">Ф17!$A$1:$BC$49</definedName>
    <definedName name="_xlnm.Print_Area" localSheetId="8">Ф20!$A$1:$N$546</definedName>
  </definedNames>
  <calcPr calcId="191029"/>
</workbook>
</file>

<file path=xl/calcChain.xml><?xml version="1.0" encoding="utf-8"?>
<calcChain xmlns="http://schemas.openxmlformats.org/spreadsheetml/2006/main">
  <c r="Q26" i="6" l="1"/>
  <c r="AC29" i="12" l="1"/>
  <c r="D37" i="12" l="1"/>
  <c r="D38" i="12"/>
  <c r="D39" i="12"/>
  <c r="D40" i="12"/>
  <c r="D41" i="12"/>
  <c r="D42" i="12"/>
  <c r="D43" i="12"/>
  <c r="D44" i="12"/>
  <c r="D45" i="12"/>
  <c r="D46" i="12"/>
  <c r="D47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BE36" i="12"/>
  <c r="BF36" i="12"/>
  <c r="BG36" i="12"/>
  <c r="Y25" i="12"/>
  <c r="Z25" i="12"/>
  <c r="AA25" i="12"/>
  <c r="AB25" i="12"/>
  <c r="AC25" i="12"/>
  <c r="Y26" i="12"/>
  <c r="Z26" i="12"/>
  <c r="AB26" i="12"/>
  <c r="AC26" i="12"/>
  <c r="Y27" i="12"/>
  <c r="Z27" i="12"/>
  <c r="AA27" i="12"/>
  <c r="AB27" i="12"/>
  <c r="AC27" i="12"/>
  <c r="Y28" i="12"/>
  <c r="Z28" i="12"/>
  <c r="AB28" i="12"/>
  <c r="AC28" i="12"/>
  <c r="Y29" i="12"/>
  <c r="Z29" i="12"/>
  <c r="AA29" i="12"/>
  <c r="AB29" i="12"/>
  <c r="Y30" i="12"/>
  <c r="Z30" i="12"/>
  <c r="AA30" i="12"/>
  <c r="AB30" i="12"/>
  <c r="AC30" i="12"/>
  <c r="Y31" i="12"/>
  <c r="Z31" i="12"/>
  <c r="AA31" i="12"/>
  <c r="AB31" i="12"/>
  <c r="AC31" i="12"/>
  <c r="Y32" i="12"/>
  <c r="Z32" i="12"/>
  <c r="AA32" i="12"/>
  <c r="AB32" i="12"/>
  <c r="AC32" i="12"/>
  <c r="Y33" i="12"/>
  <c r="Z33" i="12"/>
  <c r="AA33" i="12"/>
  <c r="AB33" i="12"/>
  <c r="AC33" i="12"/>
  <c r="Y34" i="12"/>
  <c r="Z34" i="12"/>
  <c r="AA34" i="12"/>
  <c r="AB34" i="12"/>
  <c r="AC34" i="12"/>
  <c r="Y35" i="12"/>
  <c r="Z35" i="12"/>
  <c r="AA35" i="12"/>
  <c r="AB35" i="12"/>
  <c r="AC35" i="12"/>
  <c r="Y37" i="12"/>
  <c r="Z37" i="12"/>
  <c r="AA37" i="12"/>
  <c r="AB37" i="12"/>
  <c r="AC37" i="12"/>
  <c r="Y38" i="12"/>
  <c r="Z38" i="12"/>
  <c r="AA38" i="12"/>
  <c r="AB38" i="12"/>
  <c r="AC38" i="12"/>
  <c r="Y39" i="12"/>
  <c r="Z39" i="12"/>
  <c r="AA39" i="12"/>
  <c r="AB39" i="12"/>
  <c r="AC39" i="12"/>
  <c r="Y40" i="12"/>
  <c r="Z40" i="12"/>
  <c r="AB40" i="12"/>
  <c r="AC40" i="12"/>
  <c r="Y41" i="12"/>
  <c r="Z41" i="12"/>
  <c r="AB41" i="12"/>
  <c r="AC41" i="12"/>
  <c r="Y42" i="12"/>
  <c r="Z42" i="12"/>
  <c r="AB42" i="12"/>
  <c r="AC42" i="12"/>
  <c r="Y43" i="12"/>
  <c r="Z43" i="12"/>
  <c r="AB43" i="12"/>
  <c r="AC43" i="12"/>
  <c r="Y44" i="12"/>
  <c r="Z44" i="12"/>
  <c r="AA44" i="12"/>
  <c r="AB44" i="12"/>
  <c r="Y45" i="12"/>
  <c r="Z45" i="12"/>
  <c r="AA45" i="12"/>
  <c r="AB45" i="12"/>
  <c r="Y46" i="12"/>
  <c r="Z46" i="12"/>
  <c r="AA46" i="12"/>
  <c r="AB46" i="12"/>
  <c r="Y47" i="12"/>
  <c r="Z47" i="12"/>
  <c r="AA47" i="12"/>
  <c r="AB47" i="12"/>
  <c r="Z24" i="12"/>
  <c r="AB24" i="12"/>
  <c r="AC24" i="12"/>
  <c r="Y24" i="12"/>
  <c r="E25" i="12"/>
  <c r="F25" i="12"/>
  <c r="G25" i="12"/>
  <c r="H25" i="12"/>
  <c r="I25" i="12"/>
  <c r="E26" i="12"/>
  <c r="F26" i="12"/>
  <c r="G26" i="12"/>
  <c r="H26" i="12"/>
  <c r="I26" i="12"/>
  <c r="E27" i="12"/>
  <c r="F27" i="12"/>
  <c r="G27" i="12"/>
  <c r="H27" i="12"/>
  <c r="I27" i="12"/>
  <c r="E28" i="12"/>
  <c r="F28" i="12"/>
  <c r="G28" i="12"/>
  <c r="H28" i="12"/>
  <c r="I28" i="12"/>
  <c r="E29" i="12"/>
  <c r="F29" i="12"/>
  <c r="G29" i="12"/>
  <c r="H29" i="12"/>
  <c r="I29" i="12"/>
  <c r="E30" i="12"/>
  <c r="F30" i="12"/>
  <c r="G30" i="12"/>
  <c r="H30" i="12"/>
  <c r="I30" i="12"/>
  <c r="E31" i="12"/>
  <c r="F31" i="12"/>
  <c r="G31" i="12"/>
  <c r="H31" i="12"/>
  <c r="I31" i="12"/>
  <c r="E32" i="12"/>
  <c r="F32" i="12"/>
  <c r="G32" i="12"/>
  <c r="H32" i="12"/>
  <c r="I32" i="12"/>
  <c r="E33" i="12"/>
  <c r="F33" i="12"/>
  <c r="G33" i="12"/>
  <c r="H33" i="12"/>
  <c r="I33" i="12"/>
  <c r="E34" i="12"/>
  <c r="F34" i="12"/>
  <c r="G34" i="12"/>
  <c r="H34" i="12"/>
  <c r="I34" i="12"/>
  <c r="E35" i="12"/>
  <c r="F35" i="12"/>
  <c r="G35" i="12"/>
  <c r="H35" i="12"/>
  <c r="I35" i="12"/>
  <c r="E37" i="12"/>
  <c r="F37" i="12"/>
  <c r="G37" i="12"/>
  <c r="H37" i="12"/>
  <c r="I37" i="12"/>
  <c r="E38" i="12"/>
  <c r="F38" i="12"/>
  <c r="G38" i="12"/>
  <c r="H38" i="12"/>
  <c r="I38" i="12"/>
  <c r="E39" i="12"/>
  <c r="F39" i="12"/>
  <c r="G39" i="12"/>
  <c r="H39" i="12"/>
  <c r="I39" i="12"/>
  <c r="E40" i="12"/>
  <c r="F40" i="12"/>
  <c r="G40" i="12"/>
  <c r="H40" i="12"/>
  <c r="I40" i="12"/>
  <c r="E41" i="12"/>
  <c r="F41" i="12"/>
  <c r="G41" i="12"/>
  <c r="H41" i="12"/>
  <c r="I41" i="12"/>
  <c r="E42" i="12"/>
  <c r="F42" i="12"/>
  <c r="G42" i="12"/>
  <c r="H42" i="12"/>
  <c r="I42" i="12"/>
  <c r="E43" i="12"/>
  <c r="F43" i="12"/>
  <c r="G43" i="12"/>
  <c r="H43" i="12"/>
  <c r="I43" i="12"/>
  <c r="E44" i="12"/>
  <c r="F44" i="12"/>
  <c r="G44" i="12"/>
  <c r="H44" i="12"/>
  <c r="I44" i="12"/>
  <c r="E45" i="12"/>
  <c r="F45" i="12"/>
  <c r="G45" i="12"/>
  <c r="H45" i="12"/>
  <c r="I45" i="12"/>
  <c r="E46" i="12"/>
  <c r="F46" i="12"/>
  <c r="G46" i="12"/>
  <c r="H46" i="12"/>
  <c r="I46" i="12"/>
  <c r="E47" i="12"/>
  <c r="F47" i="12"/>
  <c r="G47" i="12"/>
  <c r="H47" i="12"/>
  <c r="I47" i="12"/>
  <c r="F24" i="12"/>
  <c r="G24" i="12"/>
  <c r="H24" i="12"/>
  <c r="I24" i="12"/>
  <c r="E24" i="12"/>
  <c r="AD27" i="13"/>
  <c r="AD28" i="13"/>
  <c r="AD29" i="13"/>
  <c r="AD30" i="13"/>
  <c r="AD31" i="13"/>
  <c r="AD32" i="13"/>
  <c r="AD33" i="13"/>
  <c r="AD34" i="13"/>
  <c r="AD35" i="13"/>
  <c r="AD36" i="13"/>
  <c r="AD37" i="13"/>
  <c r="AD39" i="13"/>
  <c r="AD40" i="13"/>
  <c r="AD41" i="13"/>
  <c r="AD42" i="13"/>
  <c r="AD43" i="13"/>
  <c r="AD44" i="13"/>
  <c r="AD45" i="13"/>
  <c r="AD46" i="13"/>
  <c r="AD47" i="13"/>
  <c r="AD48" i="13"/>
  <c r="AD49" i="13"/>
  <c r="AD26" i="13"/>
  <c r="D27" i="13"/>
  <c r="D28" i="13"/>
  <c r="D29" i="13"/>
  <c r="D30" i="13"/>
  <c r="D31" i="13"/>
  <c r="D32" i="13"/>
  <c r="D33" i="13"/>
  <c r="D34" i="13"/>
  <c r="D35" i="13"/>
  <c r="D36" i="13"/>
  <c r="D37" i="13"/>
  <c r="D39" i="13"/>
  <c r="D40" i="13"/>
  <c r="D41" i="13"/>
  <c r="D42" i="13"/>
  <c r="D43" i="13"/>
  <c r="D44" i="13"/>
  <c r="D45" i="13"/>
  <c r="D46" i="13"/>
  <c r="D47" i="13"/>
  <c r="D48" i="13"/>
  <c r="D49" i="13"/>
  <c r="D26" i="13"/>
  <c r="D736" i="15" l="1"/>
  <c r="D735" i="15" s="1"/>
  <c r="D734" i="15" s="1"/>
  <c r="D733" i="15" s="1"/>
  <c r="D732" i="15" s="1"/>
  <c r="D731" i="15" s="1"/>
  <c r="D730" i="15" s="1"/>
  <c r="D729" i="15" s="1"/>
  <c r="D728" i="15" s="1"/>
  <c r="D727" i="15" s="1"/>
  <c r="D726" i="15" s="1"/>
  <c r="D725" i="15" s="1"/>
  <c r="D724" i="15" s="1"/>
  <c r="D723" i="15" s="1"/>
  <c r="D722" i="15" s="1"/>
  <c r="D721" i="15" s="1"/>
  <c r="D720" i="15" s="1"/>
  <c r="D719" i="15" s="1"/>
  <c r="D718" i="15" s="1"/>
  <c r="D717" i="15" s="1"/>
  <c r="D716" i="15" s="1"/>
  <c r="D715" i="15" s="1"/>
  <c r="D714" i="15" s="1"/>
  <c r="D713" i="15" s="1"/>
  <c r="D712" i="15" s="1"/>
  <c r="D711" i="15" s="1"/>
  <c r="D710" i="15" s="1"/>
  <c r="D709" i="15" s="1"/>
  <c r="D708" i="15" s="1"/>
  <c r="D707" i="15" s="1"/>
  <c r="D706" i="15" s="1"/>
  <c r="D701" i="15"/>
  <c r="D688" i="15"/>
  <c r="D683" i="15"/>
  <c r="D642" i="15"/>
  <c r="D640" i="15" s="1"/>
  <c r="D633" i="15"/>
  <c r="D631" i="15" s="1"/>
  <c r="D469" i="15"/>
  <c r="D463" i="15"/>
  <c r="D378" i="15"/>
  <c r="D376" i="15"/>
  <c r="D374" i="15"/>
  <c r="D366" i="15"/>
  <c r="D360" i="15"/>
  <c r="D358" i="15"/>
  <c r="D352" i="15" s="1"/>
  <c r="D346" i="15"/>
  <c r="D328" i="15"/>
  <c r="D297" i="15"/>
  <c r="D261" i="15"/>
  <c r="D229" i="15"/>
  <c r="D372" i="15" s="1"/>
  <c r="D171" i="15"/>
  <c r="D227" i="15" s="1"/>
  <c r="D287" i="15" s="1"/>
  <c r="D159" i="15"/>
  <c r="D215" i="15" s="1"/>
  <c r="D275" i="15" s="1"/>
  <c r="D135" i="15"/>
  <c r="D127" i="15"/>
  <c r="D125" i="15"/>
  <c r="D121" i="15" s="1"/>
  <c r="D117" i="15"/>
  <c r="D105" i="15"/>
  <c r="D93" i="15"/>
  <c r="D91" i="15" s="1"/>
  <c r="D87" i="15" s="1"/>
  <c r="D40" i="15"/>
  <c r="D324" i="15" s="1"/>
  <c r="D30" i="15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E25" i="11"/>
  <c r="F25" i="11"/>
  <c r="G25" i="11"/>
  <c r="H25" i="11"/>
  <c r="I25" i="11"/>
  <c r="J25" i="11"/>
  <c r="K25" i="11"/>
  <c r="E26" i="11"/>
  <c r="F26" i="11"/>
  <c r="G26" i="11"/>
  <c r="H26" i="11"/>
  <c r="I26" i="11"/>
  <c r="J26" i="11"/>
  <c r="K26" i="11"/>
  <c r="E27" i="11"/>
  <c r="F27" i="11"/>
  <c r="G27" i="11"/>
  <c r="H27" i="11"/>
  <c r="I27" i="11"/>
  <c r="J27" i="11"/>
  <c r="K27" i="11"/>
  <c r="E28" i="11"/>
  <c r="F28" i="11"/>
  <c r="G28" i="11"/>
  <c r="H28" i="11"/>
  <c r="I28" i="11"/>
  <c r="J28" i="11"/>
  <c r="K28" i="11"/>
  <c r="E29" i="11"/>
  <c r="F29" i="11"/>
  <c r="G29" i="11"/>
  <c r="H29" i="11"/>
  <c r="I29" i="11"/>
  <c r="J29" i="11"/>
  <c r="K29" i="11"/>
  <c r="E30" i="11"/>
  <c r="F30" i="11"/>
  <c r="G30" i="11"/>
  <c r="H30" i="11"/>
  <c r="I30" i="11"/>
  <c r="J30" i="11"/>
  <c r="K30" i="11"/>
  <c r="E31" i="11"/>
  <c r="F31" i="11"/>
  <c r="G31" i="11"/>
  <c r="H31" i="11"/>
  <c r="I31" i="11"/>
  <c r="J31" i="11"/>
  <c r="K31" i="11"/>
  <c r="E32" i="11"/>
  <c r="F32" i="11"/>
  <c r="G32" i="11"/>
  <c r="H32" i="11"/>
  <c r="I32" i="11"/>
  <c r="J32" i="11"/>
  <c r="K32" i="11"/>
  <c r="E33" i="11"/>
  <c r="F33" i="11"/>
  <c r="G33" i="11"/>
  <c r="H33" i="11"/>
  <c r="I33" i="11"/>
  <c r="J33" i="11"/>
  <c r="K33" i="11"/>
  <c r="E34" i="11"/>
  <c r="F34" i="11"/>
  <c r="G34" i="11"/>
  <c r="H34" i="11"/>
  <c r="I34" i="11"/>
  <c r="J34" i="11"/>
  <c r="K34" i="11"/>
  <c r="E35" i="11"/>
  <c r="F35" i="11"/>
  <c r="G35" i="11"/>
  <c r="H35" i="11"/>
  <c r="I35" i="11"/>
  <c r="J35" i="11"/>
  <c r="K35" i="11"/>
  <c r="E36" i="11"/>
  <c r="F36" i="11"/>
  <c r="G36" i="11"/>
  <c r="H36" i="11"/>
  <c r="I36" i="11"/>
  <c r="J36" i="11"/>
  <c r="K36" i="11"/>
  <c r="E37" i="11"/>
  <c r="F37" i="11"/>
  <c r="G37" i="11"/>
  <c r="H37" i="11"/>
  <c r="I37" i="11"/>
  <c r="J37" i="11"/>
  <c r="K37" i="11"/>
  <c r="E38" i="11"/>
  <c r="F38" i="11"/>
  <c r="G38" i="11"/>
  <c r="H38" i="11"/>
  <c r="I38" i="11"/>
  <c r="J38" i="11"/>
  <c r="K38" i="11"/>
  <c r="E39" i="11"/>
  <c r="F39" i="11"/>
  <c r="G39" i="11"/>
  <c r="H39" i="11"/>
  <c r="I39" i="11"/>
  <c r="J39" i="11"/>
  <c r="K39" i="11"/>
  <c r="E40" i="11"/>
  <c r="F40" i="11"/>
  <c r="G40" i="11"/>
  <c r="H40" i="11"/>
  <c r="I40" i="11"/>
  <c r="J40" i="11"/>
  <c r="K40" i="11"/>
  <c r="E41" i="11"/>
  <c r="F41" i="11"/>
  <c r="G41" i="11"/>
  <c r="H41" i="11"/>
  <c r="I41" i="11"/>
  <c r="J41" i="11"/>
  <c r="K41" i="11"/>
  <c r="E42" i="11"/>
  <c r="F42" i="11"/>
  <c r="G42" i="11"/>
  <c r="H42" i="11"/>
  <c r="I42" i="11"/>
  <c r="J42" i="11"/>
  <c r="K42" i="11"/>
  <c r="E43" i="11"/>
  <c r="F43" i="11"/>
  <c r="G43" i="11"/>
  <c r="H43" i="11"/>
  <c r="I43" i="11"/>
  <c r="J43" i="11"/>
  <c r="K43" i="11"/>
  <c r="E44" i="11"/>
  <c r="F44" i="11"/>
  <c r="G44" i="11"/>
  <c r="H44" i="11"/>
  <c r="I44" i="11"/>
  <c r="J44" i="11"/>
  <c r="K44" i="11"/>
  <c r="E45" i="11"/>
  <c r="F45" i="11"/>
  <c r="G45" i="11"/>
  <c r="H45" i="11"/>
  <c r="I45" i="11"/>
  <c r="J45" i="11"/>
  <c r="K45" i="11"/>
  <c r="E46" i="11"/>
  <c r="F46" i="11"/>
  <c r="G46" i="11"/>
  <c r="H46" i="11"/>
  <c r="I46" i="11"/>
  <c r="J46" i="11"/>
  <c r="K46" i="11"/>
  <c r="E47" i="11"/>
  <c r="F47" i="11"/>
  <c r="G47" i="11"/>
  <c r="H47" i="11"/>
  <c r="I47" i="11"/>
  <c r="J47" i="11"/>
  <c r="K47" i="11"/>
  <c r="F24" i="11"/>
  <c r="G24" i="11"/>
  <c r="H24" i="11"/>
  <c r="I24" i="11"/>
  <c r="J24" i="11"/>
  <c r="K24" i="11"/>
  <c r="E24" i="11"/>
  <c r="AM25" i="11"/>
  <c r="AM44" i="11"/>
  <c r="AJ43" i="11"/>
  <c r="AJ40" i="11" s="1"/>
  <c r="AJ26" i="11" s="1"/>
  <c r="AL37" i="11"/>
  <c r="AM37" i="11"/>
  <c r="AL38" i="11"/>
  <c r="AM38" i="11"/>
  <c r="AL39" i="11"/>
  <c r="AM39" i="11"/>
  <c r="AL31" i="11"/>
  <c r="AM31" i="11"/>
  <c r="AL32" i="11"/>
  <c r="AM32" i="11"/>
  <c r="AL33" i="11"/>
  <c r="AM33" i="11"/>
  <c r="AL34" i="11"/>
  <c r="AM34" i="11"/>
  <c r="AL35" i="11"/>
  <c r="AM35" i="11"/>
  <c r="AL25" i="11"/>
  <c r="AL24" i="11" s="1"/>
  <c r="AL28" i="11" s="1"/>
  <c r="AL26" i="11"/>
  <c r="AM26" i="11"/>
  <c r="AL27" i="11"/>
  <c r="AM27" i="11"/>
  <c r="AL29" i="11"/>
  <c r="AM29" i="11"/>
  <c r="AL30" i="11"/>
  <c r="AM30" i="11"/>
  <c r="AJ27" i="11"/>
  <c r="AJ30" i="11"/>
  <c r="AJ29" i="11" s="1"/>
  <c r="AJ25" i="11" s="1"/>
  <c r="AK40" i="11"/>
  <c r="AK26" i="11" s="1"/>
  <c r="AK24" i="11" s="1"/>
  <c r="AK28" i="11" s="1"/>
  <c r="AI40" i="11"/>
  <c r="AI30" i="11"/>
  <c r="AI29" i="11" s="1"/>
  <c r="AI25" i="11" s="1"/>
  <c r="AI27" i="11"/>
  <c r="AI26" i="11"/>
  <c r="AG39" i="11"/>
  <c r="AG40" i="11"/>
  <c r="AG41" i="11"/>
  <c r="AG42" i="11"/>
  <c r="AG43" i="11"/>
  <c r="AG44" i="11"/>
  <c r="AG45" i="11"/>
  <c r="AG46" i="11"/>
  <c r="AG47" i="11"/>
  <c r="AG30" i="11"/>
  <c r="AG29" i="11" s="1"/>
  <c r="AG27" i="11"/>
  <c r="AG26" i="11"/>
  <c r="D23" i="6"/>
  <c r="AI41" i="11"/>
  <c r="AK25" i="11"/>
  <c r="AK27" i="11"/>
  <c r="AK29" i="11"/>
  <c r="AK30" i="11"/>
  <c r="AK31" i="11"/>
  <c r="AK32" i="11"/>
  <c r="AK33" i="11"/>
  <c r="AK34" i="11"/>
  <c r="AK35" i="11"/>
  <c r="AK37" i="11"/>
  <c r="AK38" i="11"/>
  <c r="AK39" i="11"/>
  <c r="AK42" i="11"/>
  <c r="AK44" i="11"/>
  <c r="AK45" i="11"/>
  <c r="AK46" i="11"/>
  <c r="AK47" i="11"/>
  <c r="AG31" i="11"/>
  <c r="AG32" i="11"/>
  <c r="AG33" i="11"/>
  <c r="AG34" i="11"/>
  <c r="AG35" i="11"/>
  <c r="AG37" i="11"/>
  <c r="AG38" i="11"/>
  <c r="E26" i="10"/>
  <c r="F26" i="10"/>
  <c r="G26" i="10"/>
  <c r="H26" i="10"/>
  <c r="I26" i="10"/>
  <c r="E27" i="10"/>
  <c r="F27" i="10"/>
  <c r="G27" i="10"/>
  <c r="H27" i="10"/>
  <c r="I27" i="10"/>
  <c r="E28" i="10"/>
  <c r="F28" i="10"/>
  <c r="G28" i="10"/>
  <c r="H28" i="10"/>
  <c r="I28" i="10"/>
  <c r="E29" i="10"/>
  <c r="F29" i="10"/>
  <c r="G29" i="10"/>
  <c r="H29" i="10"/>
  <c r="I29" i="10"/>
  <c r="E30" i="10"/>
  <c r="F30" i="10"/>
  <c r="G30" i="10"/>
  <c r="H30" i="10"/>
  <c r="I30" i="10"/>
  <c r="E31" i="10"/>
  <c r="F31" i="10"/>
  <c r="G31" i="10"/>
  <c r="H31" i="10"/>
  <c r="I31" i="10"/>
  <c r="E32" i="10"/>
  <c r="F32" i="10"/>
  <c r="G32" i="10"/>
  <c r="H32" i="10"/>
  <c r="I32" i="10"/>
  <c r="E33" i="10"/>
  <c r="F33" i="10"/>
  <c r="G33" i="10"/>
  <c r="H33" i="10"/>
  <c r="I33" i="10"/>
  <c r="E34" i="10"/>
  <c r="F34" i="10"/>
  <c r="G34" i="10"/>
  <c r="H34" i="10"/>
  <c r="I34" i="10"/>
  <c r="E35" i="10"/>
  <c r="F35" i="10"/>
  <c r="G35" i="10"/>
  <c r="H35" i="10"/>
  <c r="I35" i="10"/>
  <c r="E36" i="10"/>
  <c r="F36" i="10"/>
  <c r="G36" i="10"/>
  <c r="H36" i="10"/>
  <c r="I36" i="10"/>
  <c r="E37" i="10"/>
  <c r="F37" i="10"/>
  <c r="G37" i="10"/>
  <c r="H37" i="10"/>
  <c r="I37" i="10"/>
  <c r="E38" i="10"/>
  <c r="F38" i="10"/>
  <c r="G38" i="10"/>
  <c r="H38" i="10"/>
  <c r="I38" i="10"/>
  <c r="E39" i="10"/>
  <c r="F39" i="10"/>
  <c r="G39" i="10"/>
  <c r="H39" i="10"/>
  <c r="I39" i="10"/>
  <c r="E40" i="10"/>
  <c r="F40" i="10"/>
  <c r="G40" i="10"/>
  <c r="H40" i="10"/>
  <c r="I40" i="10"/>
  <c r="E41" i="10"/>
  <c r="F41" i="10"/>
  <c r="G41" i="10"/>
  <c r="H41" i="10"/>
  <c r="I41" i="10"/>
  <c r="E42" i="10"/>
  <c r="F42" i="10"/>
  <c r="G42" i="10"/>
  <c r="H42" i="10"/>
  <c r="I42" i="10"/>
  <c r="E43" i="10"/>
  <c r="F43" i="10"/>
  <c r="G43" i="10"/>
  <c r="H43" i="10"/>
  <c r="I43" i="10"/>
  <c r="E44" i="10"/>
  <c r="F44" i="10"/>
  <c r="G44" i="10"/>
  <c r="H44" i="10"/>
  <c r="I44" i="10"/>
  <c r="E45" i="10"/>
  <c r="F45" i="10"/>
  <c r="G45" i="10"/>
  <c r="H45" i="10"/>
  <c r="I45" i="10"/>
  <c r="E46" i="10"/>
  <c r="F46" i="10"/>
  <c r="G46" i="10"/>
  <c r="H46" i="10"/>
  <c r="I46" i="10"/>
  <c r="E47" i="10"/>
  <c r="F47" i="10"/>
  <c r="G47" i="10"/>
  <c r="H47" i="10"/>
  <c r="I47" i="10"/>
  <c r="E48" i="10"/>
  <c r="F48" i="10"/>
  <c r="G48" i="10"/>
  <c r="H48" i="10"/>
  <c r="I48" i="10"/>
  <c r="F25" i="10"/>
  <c r="G25" i="10"/>
  <c r="H25" i="10"/>
  <c r="I25" i="10"/>
  <c r="E25" i="10"/>
  <c r="AA34" i="9"/>
  <c r="AA33" i="9" s="1"/>
  <c r="N29" i="9"/>
  <c r="G29" i="9" s="1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I29" i="9" s="1"/>
  <c r="AE29" i="9"/>
  <c r="AF29" i="9"/>
  <c r="AG29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N33" i="9"/>
  <c r="N32" i="9" s="1"/>
  <c r="N28" i="9" s="1"/>
  <c r="N27" i="9" s="1"/>
  <c r="N31" i="9" s="1"/>
  <c r="O33" i="9"/>
  <c r="O32" i="9" s="1"/>
  <c r="O28" i="9" s="1"/>
  <c r="O27" i="9" s="1"/>
  <c r="O31" i="9" s="1"/>
  <c r="P33" i="9"/>
  <c r="P32" i="9" s="1"/>
  <c r="P28" i="9" s="1"/>
  <c r="P27" i="9" s="1"/>
  <c r="P31" i="9" s="1"/>
  <c r="Q33" i="9"/>
  <c r="Q32" i="9" s="1"/>
  <c r="Q28" i="9" s="1"/>
  <c r="Q27" i="9" s="1"/>
  <c r="Q31" i="9" s="1"/>
  <c r="R33" i="9"/>
  <c r="R32" i="9" s="1"/>
  <c r="R28" i="9" s="1"/>
  <c r="R27" i="9" s="1"/>
  <c r="R31" i="9" s="1"/>
  <c r="S33" i="9"/>
  <c r="S32" i="9" s="1"/>
  <c r="S28" i="9" s="1"/>
  <c r="S27" i="9" s="1"/>
  <c r="S31" i="9" s="1"/>
  <c r="T33" i="9"/>
  <c r="T32" i="9" s="1"/>
  <c r="T28" i="9" s="1"/>
  <c r="T27" i="9" s="1"/>
  <c r="T31" i="9" s="1"/>
  <c r="U33" i="9"/>
  <c r="U32" i="9" s="1"/>
  <c r="U28" i="9" s="1"/>
  <c r="U27" i="9" s="1"/>
  <c r="U31" i="9" s="1"/>
  <c r="V33" i="9"/>
  <c r="V32" i="9" s="1"/>
  <c r="V28" i="9" s="1"/>
  <c r="V27" i="9" s="1"/>
  <c r="V31" i="9" s="1"/>
  <c r="W33" i="9"/>
  <c r="W32" i="9" s="1"/>
  <c r="W28" i="9" s="1"/>
  <c r="W27" i="9" s="1"/>
  <c r="W31" i="9" s="1"/>
  <c r="X33" i="9"/>
  <c r="X32" i="9" s="1"/>
  <c r="X28" i="9" s="1"/>
  <c r="X27" i="9" s="1"/>
  <c r="X31" i="9" s="1"/>
  <c r="Y33" i="9"/>
  <c r="Y32" i="9" s="1"/>
  <c r="Y28" i="9" s="1"/>
  <c r="Y27" i="9" s="1"/>
  <c r="Y31" i="9" s="1"/>
  <c r="Z33" i="9"/>
  <c r="Z32" i="9" s="1"/>
  <c r="Z28" i="9" s="1"/>
  <c r="Z27" i="9" s="1"/>
  <c r="Z31" i="9" s="1"/>
  <c r="AB33" i="9"/>
  <c r="AB32" i="9" s="1"/>
  <c r="AB28" i="9" s="1"/>
  <c r="AB27" i="9" s="1"/>
  <c r="AB31" i="9" s="1"/>
  <c r="AC33" i="9"/>
  <c r="AC32" i="9" s="1"/>
  <c r="AC28" i="9" s="1"/>
  <c r="AC27" i="9" s="1"/>
  <c r="AC31" i="9" s="1"/>
  <c r="AD33" i="9"/>
  <c r="AD32" i="9" s="1"/>
  <c r="AD28" i="9" s="1"/>
  <c r="AD27" i="9" s="1"/>
  <c r="AD31" i="9" s="1"/>
  <c r="AE33" i="9"/>
  <c r="AE32" i="9" s="1"/>
  <c r="AE28" i="9" s="1"/>
  <c r="AE27" i="9" s="1"/>
  <c r="AE31" i="9" s="1"/>
  <c r="AF33" i="9"/>
  <c r="AF32" i="9" s="1"/>
  <c r="AF28" i="9" s="1"/>
  <c r="AF27" i="9" s="1"/>
  <c r="AF31" i="9" s="1"/>
  <c r="AG33" i="9"/>
  <c r="AG32" i="9" s="1"/>
  <c r="AG28" i="9" s="1"/>
  <c r="AG27" i="9" s="1"/>
  <c r="AG31" i="9" s="1"/>
  <c r="M33" i="9"/>
  <c r="M32" i="9" s="1"/>
  <c r="M28" i="9" s="1"/>
  <c r="M27" i="9" s="1"/>
  <c r="M31" i="9" s="1"/>
  <c r="M30" i="9"/>
  <c r="F30" i="9" s="1"/>
  <c r="M29" i="9"/>
  <c r="H37" i="9"/>
  <c r="K30" i="9"/>
  <c r="I30" i="9"/>
  <c r="F35" i="9"/>
  <c r="F34" i="9"/>
  <c r="G34" i="9"/>
  <c r="K34" i="9"/>
  <c r="G35" i="9"/>
  <c r="K35" i="9"/>
  <c r="F36" i="9"/>
  <c r="G36" i="9"/>
  <c r="K36" i="9"/>
  <c r="F37" i="9"/>
  <c r="G37" i="9"/>
  <c r="I37" i="9"/>
  <c r="J37" i="9"/>
  <c r="K37" i="9"/>
  <c r="F40" i="9"/>
  <c r="G40" i="9"/>
  <c r="K40" i="9"/>
  <c r="F41" i="9"/>
  <c r="G41" i="9"/>
  <c r="K41" i="9"/>
  <c r="F42" i="9"/>
  <c r="G42" i="9"/>
  <c r="I42" i="9"/>
  <c r="K42" i="9"/>
  <c r="F43" i="9"/>
  <c r="G43" i="9"/>
  <c r="H43" i="9"/>
  <c r="I43" i="9"/>
  <c r="J43" i="9"/>
  <c r="K43" i="9"/>
  <c r="F44" i="9"/>
  <c r="G44" i="9"/>
  <c r="H44" i="9"/>
  <c r="I44" i="9"/>
  <c r="J44" i="9"/>
  <c r="K44" i="9"/>
  <c r="F45" i="9"/>
  <c r="G45" i="9"/>
  <c r="H45" i="9"/>
  <c r="I45" i="9"/>
  <c r="J45" i="9"/>
  <c r="K45" i="9"/>
  <c r="F46" i="9"/>
  <c r="G46" i="9"/>
  <c r="H46" i="9"/>
  <c r="I46" i="9"/>
  <c r="J46" i="9"/>
  <c r="K46" i="9"/>
  <c r="F47" i="9"/>
  <c r="G47" i="9"/>
  <c r="H47" i="9"/>
  <c r="I47" i="9"/>
  <c r="J47" i="9"/>
  <c r="K47" i="9"/>
  <c r="F48" i="9"/>
  <c r="G48" i="9"/>
  <c r="H48" i="9"/>
  <c r="I48" i="9"/>
  <c r="J48" i="9"/>
  <c r="K48" i="9"/>
  <c r="F49" i="9"/>
  <c r="G49" i="9"/>
  <c r="H49" i="9"/>
  <c r="I49" i="9"/>
  <c r="J49" i="9"/>
  <c r="K49" i="9"/>
  <c r="F50" i="9"/>
  <c r="G50" i="9"/>
  <c r="H50" i="9"/>
  <c r="I50" i="9"/>
  <c r="J50" i="9"/>
  <c r="K50" i="9"/>
  <c r="AI29" i="9"/>
  <c r="AJ29" i="9"/>
  <c r="AK29" i="9"/>
  <c r="AL29" i="9"/>
  <c r="AM29" i="9"/>
  <c r="AI30" i="9"/>
  <c r="AJ30" i="9"/>
  <c r="H30" i="9" s="1"/>
  <c r="AK30" i="9"/>
  <c r="AL30" i="9"/>
  <c r="AM30" i="9"/>
  <c r="AI33" i="9"/>
  <c r="AI32" i="9" s="1"/>
  <c r="AI28" i="9" s="1"/>
  <c r="AM33" i="9"/>
  <c r="AH33" i="9"/>
  <c r="AH32" i="9" s="1"/>
  <c r="AK43" i="9"/>
  <c r="AM47" i="9"/>
  <c r="AH30" i="9"/>
  <c r="AH29" i="9"/>
  <c r="AH35" i="9"/>
  <c r="AH36" i="9"/>
  <c r="AH37" i="9"/>
  <c r="AH38" i="9"/>
  <c r="AH40" i="9"/>
  <c r="AH41" i="9"/>
  <c r="AH42" i="9"/>
  <c r="AH43" i="9"/>
  <c r="AH44" i="9"/>
  <c r="AH45" i="9"/>
  <c r="AH46" i="9"/>
  <c r="AH47" i="9"/>
  <c r="AH48" i="9"/>
  <c r="AH49" i="9"/>
  <c r="AH50" i="9"/>
  <c r="AH34" i="9"/>
  <c r="D33" i="9"/>
  <c r="D32" i="9" s="1"/>
  <c r="D28" i="9" s="1"/>
  <c r="D27" i="9" s="1"/>
  <c r="D31" i="9" s="1"/>
  <c r="D30" i="9"/>
  <c r="D29" i="9"/>
  <c r="D35" i="9"/>
  <c r="D36" i="9"/>
  <c r="D37" i="9"/>
  <c r="D38" i="9"/>
  <c r="D40" i="9"/>
  <c r="D41" i="9"/>
  <c r="D42" i="9"/>
  <c r="D43" i="9"/>
  <c r="D44" i="9"/>
  <c r="D45" i="9"/>
  <c r="D46" i="9"/>
  <c r="D47" i="9"/>
  <c r="D48" i="9"/>
  <c r="D49" i="9"/>
  <c r="D50" i="9"/>
  <c r="D34" i="9"/>
  <c r="D25" i="8"/>
  <c r="R38" i="8"/>
  <c r="S38" i="8"/>
  <c r="T38" i="8"/>
  <c r="U38" i="8"/>
  <c r="R39" i="8"/>
  <c r="S39" i="8"/>
  <c r="T39" i="8"/>
  <c r="U39" i="8"/>
  <c r="R40" i="8"/>
  <c r="S40" i="8"/>
  <c r="T40" i="8"/>
  <c r="U40" i="8"/>
  <c r="R41" i="8"/>
  <c r="S41" i="8"/>
  <c r="T41" i="8"/>
  <c r="U41" i="8"/>
  <c r="R42" i="8"/>
  <c r="S42" i="8"/>
  <c r="T42" i="8"/>
  <c r="U42" i="8"/>
  <c r="R43" i="8"/>
  <c r="S43" i="8"/>
  <c r="T43" i="8"/>
  <c r="U43" i="8"/>
  <c r="R44" i="8"/>
  <c r="S44" i="8"/>
  <c r="T44" i="8"/>
  <c r="U44" i="8"/>
  <c r="R45" i="8"/>
  <c r="S45" i="8"/>
  <c r="T45" i="8"/>
  <c r="U45" i="8"/>
  <c r="R46" i="8"/>
  <c r="S46" i="8"/>
  <c r="T46" i="8"/>
  <c r="U46" i="8"/>
  <c r="R47" i="8"/>
  <c r="S47" i="8"/>
  <c r="T47" i="8"/>
  <c r="U47" i="8"/>
  <c r="R48" i="8"/>
  <c r="S48" i="8"/>
  <c r="T48" i="8"/>
  <c r="U48" i="8"/>
  <c r="R28" i="8"/>
  <c r="S28" i="8"/>
  <c r="T28" i="8"/>
  <c r="U28" i="8"/>
  <c r="R29" i="8"/>
  <c r="S29" i="8"/>
  <c r="T29" i="8"/>
  <c r="U29" i="8"/>
  <c r="Q29" i="8"/>
  <c r="R32" i="8"/>
  <c r="S32" i="8"/>
  <c r="T32" i="8"/>
  <c r="U32" i="8"/>
  <c r="U26" i="8"/>
  <c r="R33" i="8"/>
  <c r="S33" i="8"/>
  <c r="T33" i="8"/>
  <c r="U33" i="8"/>
  <c r="R34" i="8"/>
  <c r="S34" i="8"/>
  <c r="T34" i="8"/>
  <c r="U34" i="8"/>
  <c r="R35" i="8"/>
  <c r="S35" i="8"/>
  <c r="T35" i="8"/>
  <c r="U35" i="8"/>
  <c r="R36" i="8"/>
  <c r="S36" i="8"/>
  <c r="T36" i="8"/>
  <c r="U36" i="8"/>
  <c r="Q33" i="8"/>
  <c r="Q34" i="8"/>
  <c r="Q35" i="8"/>
  <c r="Q36" i="8"/>
  <c r="Q38" i="8"/>
  <c r="Q39" i="8"/>
  <c r="Q40" i="8"/>
  <c r="Q41" i="8"/>
  <c r="Q42" i="8"/>
  <c r="Q43" i="8"/>
  <c r="Q44" i="8"/>
  <c r="Q45" i="8"/>
  <c r="Q46" i="8"/>
  <c r="Q47" i="8"/>
  <c r="Q48" i="8"/>
  <c r="I33" i="8"/>
  <c r="I34" i="8"/>
  <c r="I35" i="8"/>
  <c r="I36" i="8"/>
  <c r="I37" i="8"/>
  <c r="I38" i="8"/>
  <c r="I39" i="8"/>
  <c r="I40" i="8"/>
  <c r="I41" i="8"/>
  <c r="I27" i="8" s="1"/>
  <c r="I42" i="8"/>
  <c r="I43" i="8"/>
  <c r="I44" i="8"/>
  <c r="I45" i="8"/>
  <c r="I28" i="8" s="1"/>
  <c r="I46" i="8"/>
  <c r="I47" i="8"/>
  <c r="I48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25" i="8"/>
  <c r="P26" i="8"/>
  <c r="P27" i="8"/>
  <c r="P28" i="8"/>
  <c r="P29" i="8"/>
  <c r="P30" i="8"/>
  <c r="P31" i="8"/>
  <c r="P32" i="8"/>
  <c r="P33" i="8"/>
  <c r="P34" i="8"/>
  <c r="P35" i="8"/>
  <c r="P36" i="8"/>
  <c r="P38" i="8"/>
  <c r="P39" i="8"/>
  <c r="P40" i="8"/>
  <c r="P41" i="8"/>
  <c r="P42" i="8"/>
  <c r="P43" i="8"/>
  <c r="P44" i="8"/>
  <c r="P45" i="8"/>
  <c r="P46" i="8"/>
  <c r="P47" i="8"/>
  <c r="P48" i="8"/>
  <c r="P25" i="8"/>
  <c r="G32" i="8"/>
  <c r="G31" i="8" s="1"/>
  <c r="G33" i="8"/>
  <c r="G34" i="8"/>
  <c r="G35" i="8"/>
  <c r="G36" i="8"/>
  <c r="G40" i="8"/>
  <c r="G39" i="8" s="1"/>
  <c r="G38" i="8" s="1"/>
  <c r="G41" i="8"/>
  <c r="G27" i="8" s="1"/>
  <c r="G42" i="8"/>
  <c r="G43" i="8"/>
  <c r="G44" i="8"/>
  <c r="G45" i="8"/>
  <c r="G28" i="8" s="1"/>
  <c r="G46" i="8"/>
  <c r="G47" i="8"/>
  <c r="G48" i="8"/>
  <c r="F48" i="8"/>
  <c r="F47" i="8"/>
  <c r="F46" i="8"/>
  <c r="F45" i="8"/>
  <c r="F44" i="8"/>
  <c r="F43" i="8"/>
  <c r="F42" i="8"/>
  <c r="F41" i="8"/>
  <c r="F27" i="8" s="1"/>
  <c r="F40" i="8"/>
  <c r="F39" i="8"/>
  <c r="F38" i="8"/>
  <c r="F36" i="8"/>
  <c r="F35" i="8"/>
  <c r="F34" i="8"/>
  <c r="F33" i="8"/>
  <c r="F32" i="8"/>
  <c r="F31" i="8" s="1"/>
  <c r="F30" i="8" s="1"/>
  <c r="F26" i="8" s="1"/>
  <c r="F28" i="8"/>
  <c r="D41" i="8"/>
  <c r="D27" i="8" s="1"/>
  <c r="D39" i="8"/>
  <c r="D45" i="8"/>
  <c r="D33" i="8"/>
  <c r="D34" i="8"/>
  <c r="D35" i="8"/>
  <c r="D36" i="8"/>
  <c r="D40" i="8"/>
  <c r="D42" i="8"/>
  <c r="D43" i="8"/>
  <c r="D44" i="8"/>
  <c r="D46" i="8"/>
  <c r="D47" i="8"/>
  <c r="D48" i="8"/>
  <c r="D32" i="8"/>
  <c r="J27" i="8"/>
  <c r="K27" i="8"/>
  <c r="L27" i="8"/>
  <c r="M27" i="8"/>
  <c r="N27" i="8"/>
  <c r="O27" i="8"/>
  <c r="Q27" i="8"/>
  <c r="J28" i="8"/>
  <c r="K28" i="8"/>
  <c r="L28" i="8"/>
  <c r="M28" i="8"/>
  <c r="N28" i="8"/>
  <c r="O28" i="8"/>
  <c r="Q28" i="8"/>
  <c r="D28" i="8"/>
  <c r="H41" i="7"/>
  <c r="H27" i="7" s="1"/>
  <c r="H25" i="7" s="1"/>
  <c r="O31" i="7"/>
  <c r="O32" i="7"/>
  <c r="O33" i="7"/>
  <c r="O34" i="7"/>
  <c r="O35" i="7"/>
  <c r="O36" i="7"/>
  <c r="O43" i="7"/>
  <c r="O44" i="7"/>
  <c r="O46" i="7"/>
  <c r="V26" i="7"/>
  <c r="W26" i="7"/>
  <c r="V27" i="7"/>
  <c r="V28" i="7"/>
  <c r="W28" i="7"/>
  <c r="V29" i="7"/>
  <c r="R30" i="7"/>
  <c r="S30" i="7"/>
  <c r="U30" i="7"/>
  <c r="V30" i="7"/>
  <c r="W30" i="7"/>
  <c r="P31" i="7"/>
  <c r="V31" i="7"/>
  <c r="W31" i="7"/>
  <c r="P32" i="7"/>
  <c r="R27" i="7"/>
  <c r="S27" i="7"/>
  <c r="U27" i="7"/>
  <c r="V25" i="7"/>
  <c r="P33" i="7"/>
  <c r="V33" i="7"/>
  <c r="P34" i="7"/>
  <c r="W34" i="7"/>
  <c r="P35" i="7"/>
  <c r="W35" i="7"/>
  <c r="P36" i="7"/>
  <c r="W36" i="7"/>
  <c r="P38" i="7"/>
  <c r="W38" i="7"/>
  <c r="P39" i="7"/>
  <c r="W39" i="7"/>
  <c r="P40" i="7"/>
  <c r="W40" i="7"/>
  <c r="P41" i="7"/>
  <c r="P42" i="7"/>
  <c r="P43" i="7"/>
  <c r="V43" i="7"/>
  <c r="P44" i="7"/>
  <c r="V44" i="7"/>
  <c r="P45" i="7"/>
  <c r="W45" i="7"/>
  <c r="P46" i="7"/>
  <c r="Q46" i="7"/>
  <c r="R46" i="7"/>
  <c r="S46" i="7"/>
  <c r="U46" i="7"/>
  <c r="W46" i="7"/>
  <c r="P47" i="7"/>
  <c r="Q47" i="7"/>
  <c r="R47" i="7"/>
  <c r="R44" i="7" s="1"/>
  <c r="S47" i="7"/>
  <c r="U47" i="7"/>
  <c r="W47" i="7"/>
  <c r="P48" i="7"/>
  <c r="Q48" i="7"/>
  <c r="Q43" i="7" s="1"/>
  <c r="R48" i="7"/>
  <c r="R43" i="7" s="1"/>
  <c r="S48" i="7"/>
  <c r="S43" i="7" s="1"/>
  <c r="U48" i="7"/>
  <c r="U43" i="7" s="1"/>
  <c r="W48" i="7"/>
  <c r="D33" i="7"/>
  <c r="D28" i="7"/>
  <c r="O28" i="7" s="1"/>
  <c r="D32" i="7"/>
  <c r="D34" i="7"/>
  <c r="D35" i="7"/>
  <c r="D36" i="7"/>
  <c r="D38" i="7"/>
  <c r="O38" i="7" s="1"/>
  <c r="D39" i="7"/>
  <c r="O39" i="7" s="1"/>
  <c r="D40" i="7"/>
  <c r="O40" i="7" s="1"/>
  <c r="D43" i="7"/>
  <c r="D44" i="7"/>
  <c r="D45" i="7"/>
  <c r="O45" i="7" s="1"/>
  <c r="D46" i="7"/>
  <c r="D47" i="7"/>
  <c r="O47" i="7" s="1"/>
  <c r="D48" i="7"/>
  <c r="O48" i="7" s="1"/>
  <c r="G41" i="7"/>
  <c r="G44" i="7"/>
  <c r="G43" i="7"/>
  <c r="G31" i="7"/>
  <c r="H38" i="7"/>
  <c r="H39" i="7"/>
  <c r="F43" i="6"/>
  <c r="H45" i="7"/>
  <c r="H28" i="7" s="1"/>
  <c r="H40" i="7"/>
  <c r="G36" i="7"/>
  <c r="G35" i="7"/>
  <c r="H35" i="7"/>
  <c r="G34" i="7"/>
  <c r="H34" i="7"/>
  <c r="H36" i="7"/>
  <c r="G33" i="7"/>
  <c r="G32" i="7"/>
  <c r="L45" i="7"/>
  <c r="L44" i="7" s="1"/>
  <c r="L43" i="7" s="1"/>
  <c r="L42" i="7" s="1"/>
  <c r="L41" i="7" s="1"/>
  <c r="K46" i="7"/>
  <c r="K45" i="7" s="1"/>
  <c r="L46" i="7"/>
  <c r="J47" i="7"/>
  <c r="J46" i="7" s="1"/>
  <c r="K47" i="7"/>
  <c r="L47" i="7"/>
  <c r="I48" i="7"/>
  <c r="I47" i="7" s="1"/>
  <c r="I46" i="7" s="1"/>
  <c r="J48" i="7"/>
  <c r="K48" i="7"/>
  <c r="L48" i="7"/>
  <c r="M48" i="7"/>
  <c r="M47" i="7" s="1"/>
  <c r="M46" i="7" s="1"/>
  <c r="K29" i="7"/>
  <c r="L29" i="7"/>
  <c r="E27" i="7"/>
  <c r="P27" i="7" s="1"/>
  <c r="F27" i="7"/>
  <c r="G27" i="7"/>
  <c r="E28" i="7"/>
  <c r="P28" i="7" s="1"/>
  <c r="F28" i="7"/>
  <c r="G28" i="7"/>
  <c r="S27" i="6"/>
  <c r="R36" i="6"/>
  <c r="S36" i="6"/>
  <c r="R45" i="6"/>
  <c r="R44" i="6" s="1"/>
  <c r="R43" i="6" s="1"/>
  <c r="R42" i="6" s="1"/>
  <c r="R41" i="6" s="1"/>
  <c r="R40" i="6" s="1"/>
  <c r="R39" i="6" s="1"/>
  <c r="R38" i="6" s="1"/>
  <c r="R37" i="6" s="1"/>
  <c r="S45" i="6"/>
  <c r="S44" i="6" s="1"/>
  <c r="S43" i="6" s="1"/>
  <c r="S42" i="6" s="1"/>
  <c r="S41" i="6" s="1"/>
  <c r="S40" i="6" s="1"/>
  <c r="S39" i="6" s="1"/>
  <c r="S38" i="6" s="1"/>
  <c r="S37" i="6" s="1"/>
  <c r="P45" i="6"/>
  <c r="P44" i="6" s="1"/>
  <c r="P43" i="6" s="1"/>
  <c r="P42" i="6" s="1"/>
  <c r="P41" i="6" s="1"/>
  <c r="P40" i="6" s="1"/>
  <c r="P39" i="6" s="1"/>
  <c r="P38" i="6" s="1"/>
  <c r="P37" i="6" s="1"/>
  <c r="P34" i="6" s="1"/>
  <c r="P33" i="6" s="1"/>
  <c r="P32" i="6" s="1"/>
  <c r="P31" i="6" s="1"/>
  <c r="P30" i="6" s="1"/>
  <c r="P29" i="6" s="1"/>
  <c r="K44" i="6"/>
  <c r="K43" i="6" s="1"/>
  <c r="H45" i="6"/>
  <c r="H44" i="6" s="1"/>
  <c r="I45" i="6"/>
  <c r="I44" i="6" s="1"/>
  <c r="J45" i="6"/>
  <c r="J44" i="6" s="1"/>
  <c r="J43" i="6" s="1"/>
  <c r="K45" i="6"/>
  <c r="L45" i="6"/>
  <c r="L44" i="6" s="1"/>
  <c r="M45" i="6"/>
  <c r="M44" i="6" s="1"/>
  <c r="M43" i="6" s="1"/>
  <c r="N45" i="6"/>
  <c r="N44" i="6" s="1"/>
  <c r="N43" i="6" s="1"/>
  <c r="E41" i="6"/>
  <c r="E40" i="6" s="1"/>
  <c r="E39" i="6" s="1"/>
  <c r="E38" i="6" s="1"/>
  <c r="E37" i="6" s="1"/>
  <c r="E42" i="6"/>
  <c r="H36" i="6"/>
  <c r="I36" i="6"/>
  <c r="J36" i="6"/>
  <c r="K36" i="6"/>
  <c r="K31" i="6" s="1"/>
  <c r="L36" i="6"/>
  <c r="M36" i="6"/>
  <c r="N36" i="6"/>
  <c r="H38" i="6"/>
  <c r="I38" i="6"/>
  <c r="J38" i="6"/>
  <c r="K38" i="6"/>
  <c r="K37" i="6" s="1"/>
  <c r="K32" i="6" s="1"/>
  <c r="L38" i="6"/>
  <c r="M38" i="6"/>
  <c r="N38" i="6"/>
  <c r="P28" i="6"/>
  <c r="H28" i="6"/>
  <c r="I28" i="6"/>
  <c r="J28" i="6"/>
  <c r="K28" i="6"/>
  <c r="L28" i="6"/>
  <c r="M28" i="6"/>
  <c r="N28" i="6"/>
  <c r="F28" i="6"/>
  <c r="O28" i="6"/>
  <c r="D28" i="6"/>
  <c r="D24" i="6" s="1"/>
  <c r="D25" i="6"/>
  <c r="O36" i="6"/>
  <c r="F36" i="6"/>
  <c r="D36" i="6"/>
  <c r="H30" i="6"/>
  <c r="I30" i="6"/>
  <c r="J30" i="6"/>
  <c r="K30" i="6"/>
  <c r="G30" i="6" s="1"/>
  <c r="L30" i="6"/>
  <c r="M30" i="6"/>
  <c r="N30" i="6"/>
  <c r="H31" i="6"/>
  <c r="I31" i="6"/>
  <c r="J31" i="6"/>
  <c r="L31" i="6"/>
  <c r="M31" i="6"/>
  <c r="N31" i="6"/>
  <c r="J32" i="6"/>
  <c r="N32" i="6"/>
  <c r="H33" i="6"/>
  <c r="I33" i="6"/>
  <c r="J33" i="6"/>
  <c r="K33" i="6"/>
  <c r="L33" i="6"/>
  <c r="M33" i="6"/>
  <c r="N33" i="6"/>
  <c r="R27" i="6"/>
  <c r="P27" i="6"/>
  <c r="H27" i="6"/>
  <c r="I27" i="6"/>
  <c r="J27" i="6"/>
  <c r="K27" i="6"/>
  <c r="L27" i="6"/>
  <c r="M27" i="6"/>
  <c r="N27" i="6"/>
  <c r="O26" i="6"/>
  <c r="F26" i="6"/>
  <c r="D33" i="6"/>
  <c r="F33" i="6" s="1"/>
  <c r="O33" i="6" s="1"/>
  <c r="D26" i="6"/>
  <c r="F37" i="6"/>
  <c r="H37" i="6"/>
  <c r="H32" i="6" s="1"/>
  <c r="I37" i="6"/>
  <c r="I32" i="6" s="1"/>
  <c r="G32" i="6" s="1"/>
  <c r="Q32" i="6" s="1"/>
  <c r="J37" i="6"/>
  <c r="L37" i="6"/>
  <c r="L32" i="6" s="1"/>
  <c r="M37" i="6"/>
  <c r="M32" i="6" s="1"/>
  <c r="N37" i="6"/>
  <c r="O37" i="6"/>
  <c r="D37" i="6"/>
  <c r="O38" i="6"/>
  <c r="F38" i="6"/>
  <c r="D38" i="6"/>
  <c r="Q42" i="6"/>
  <c r="O42" i="6"/>
  <c r="O41" i="6"/>
  <c r="O40" i="6"/>
  <c r="G42" i="6"/>
  <c r="G41" i="6"/>
  <c r="Q41" i="6" s="1"/>
  <c r="G40" i="6"/>
  <c r="Q40" i="6" s="1"/>
  <c r="Q39" i="6" s="1"/>
  <c r="F40" i="6"/>
  <c r="F39" i="6" s="1"/>
  <c r="F41" i="6"/>
  <c r="F42" i="6"/>
  <c r="O39" i="6"/>
  <c r="D39" i="6"/>
  <c r="D41" i="6"/>
  <c r="D42" i="6"/>
  <c r="R29" i="6"/>
  <c r="S29" i="6"/>
  <c r="O34" i="6"/>
  <c r="O32" i="6"/>
  <c r="O31" i="6"/>
  <c r="O30" i="6"/>
  <c r="G34" i="6"/>
  <c r="G45" i="6"/>
  <c r="Q45" i="6" s="1"/>
  <c r="Q46" i="6"/>
  <c r="O44" i="6"/>
  <c r="O45" i="6"/>
  <c r="F34" i="6"/>
  <c r="F32" i="6"/>
  <c r="F31" i="6"/>
  <c r="F30" i="6"/>
  <c r="D31" i="6"/>
  <c r="D30" i="6"/>
  <c r="D32" i="6"/>
  <c r="D34" i="6"/>
  <c r="E43" i="6"/>
  <c r="O43" i="6"/>
  <c r="F44" i="6"/>
  <c r="F45" i="6"/>
  <c r="D46" i="6"/>
  <c r="D43" i="6" s="1"/>
  <c r="D45" i="6"/>
  <c r="D44" i="6"/>
  <c r="F46" i="6"/>
  <c r="O46" i="6" s="1"/>
  <c r="D477" i="15" l="1"/>
  <c r="D681" i="15"/>
  <c r="D680" i="15" s="1"/>
  <c r="D699" i="15"/>
  <c r="D70" i="15"/>
  <c r="D58" i="15" s="1"/>
  <c r="D370" i="15"/>
  <c r="D348" i="15" s="1"/>
  <c r="D698" i="15"/>
  <c r="D679" i="15" s="1"/>
  <c r="D678" i="15" s="1"/>
  <c r="D400" i="15" s="1"/>
  <c r="D646" i="15"/>
  <c r="D28" i="15"/>
  <c r="D312" i="15" s="1"/>
  <c r="AJ24" i="11"/>
  <c r="AJ28" i="11" s="1"/>
  <c r="AM24" i="11"/>
  <c r="AM28" i="11" s="1"/>
  <c r="AI24" i="11"/>
  <c r="AI28" i="11" s="1"/>
  <c r="AG25" i="11"/>
  <c r="AG24" i="11" s="1"/>
  <c r="AG28" i="11" s="1"/>
  <c r="AA32" i="9"/>
  <c r="AA28" i="9" s="1"/>
  <c r="AA27" i="9" s="1"/>
  <c r="AA31" i="9" s="1"/>
  <c r="F33" i="9"/>
  <c r="G30" i="9"/>
  <c r="H29" i="9"/>
  <c r="F29" i="9"/>
  <c r="J30" i="9"/>
  <c r="K29" i="9"/>
  <c r="G33" i="9"/>
  <c r="K33" i="9"/>
  <c r="J29" i="9"/>
  <c r="AI27" i="9"/>
  <c r="AI31" i="9" s="1"/>
  <c r="G31" i="9" s="1"/>
  <c r="J41" i="9"/>
  <c r="H41" i="9"/>
  <c r="I40" i="9"/>
  <c r="H42" i="9"/>
  <c r="I41" i="9"/>
  <c r="G28" i="9"/>
  <c r="G32" i="9"/>
  <c r="J42" i="9"/>
  <c r="G27" i="9"/>
  <c r="AM32" i="9"/>
  <c r="AH28" i="9"/>
  <c r="U25" i="8"/>
  <c r="G30" i="8"/>
  <c r="G26" i="8" s="1"/>
  <c r="G25" i="8" s="1"/>
  <c r="G29" i="8" s="1"/>
  <c r="F25" i="8"/>
  <c r="F29" i="8" s="1"/>
  <c r="D31" i="8"/>
  <c r="D42" i="7"/>
  <c r="O42" i="7" s="1"/>
  <c r="V42" i="7"/>
  <c r="R38" i="7"/>
  <c r="R41" i="7"/>
  <c r="S41" i="7"/>
  <c r="S38" i="7" s="1"/>
  <c r="R45" i="7"/>
  <c r="R40" i="7" s="1"/>
  <c r="Q45" i="7"/>
  <c r="Q40" i="7" s="1"/>
  <c r="Q44" i="7"/>
  <c r="U45" i="7"/>
  <c r="U40" i="7" s="1"/>
  <c r="U44" i="7"/>
  <c r="U41" i="7" s="1"/>
  <c r="S45" i="7"/>
  <c r="S40" i="7" s="1"/>
  <c r="S44" i="7"/>
  <c r="H31" i="7"/>
  <c r="J45" i="7"/>
  <c r="J29" i="7"/>
  <c r="M45" i="7"/>
  <c r="M29" i="7"/>
  <c r="I45" i="7"/>
  <c r="I29" i="7"/>
  <c r="K44" i="7"/>
  <c r="K43" i="7" s="1"/>
  <c r="K42" i="7" s="1"/>
  <c r="K41" i="7" s="1"/>
  <c r="K28" i="7"/>
  <c r="L27" i="7"/>
  <c r="L40" i="7"/>
  <c r="L39" i="7" s="1"/>
  <c r="L38" i="7" s="1"/>
  <c r="L36" i="7" s="1"/>
  <c r="L35" i="7" s="1"/>
  <c r="L34" i="7" s="1"/>
  <c r="L33" i="7" s="1"/>
  <c r="L32" i="7" s="1"/>
  <c r="L31" i="7" s="1"/>
  <c r="L30" i="7" s="1"/>
  <c r="L26" i="7" s="1"/>
  <c r="L25" i="7" s="1"/>
  <c r="L28" i="7"/>
  <c r="G44" i="6"/>
  <c r="Q44" i="6" s="1"/>
  <c r="I43" i="6"/>
  <c r="L43" i="6"/>
  <c r="H43" i="6"/>
  <c r="G43" i="6"/>
  <c r="G26" i="6" s="1"/>
  <c r="G39" i="6"/>
  <c r="G31" i="6"/>
  <c r="G38" i="6"/>
  <c r="Q30" i="6"/>
  <c r="Q31" i="6"/>
  <c r="D29" i="6"/>
  <c r="G33" i="6"/>
  <c r="Q33" i="6" s="1"/>
  <c r="O29" i="6"/>
  <c r="F29" i="6"/>
  <c r="Q43" i="6"/>
  <c r="D155" i="15" l="1"/>
  <c r="D211" i="15" s="1"/>
  <c r="D271" i="15" s="1"/>
  <c r="D259" i="15" s="1"/>
  <c r="D291" i="15" s="1"/>
  <c r="D289" i="15" s="1"/>
  <c r="F32" i="9"/>
  <c r="AJ38" i="9"/>
  <c r="AJ36" i="9" s="1"/>
  <c r="H40" i="9"/>
  <c r="J40" i="9"/>
  <c r="AM28" i="9"/>
  <c r="K32" i="9"/>
  <c r="AH27" i="9"/>
  <c r="F28" i="9"/>
  <c r="D27" i="7"/>
  <c r="O27" i="7" s="1"/>
  <c r="D41" i="7"/>
  <c r="O41" i="7" s="1"/>
  <c r="U38" i="7"/>
  <c r="Q39" i="7"/>
  <c r="Q41" i="7"/>
  <c r="S35" i="7"/>
  <c r="S42" i="7"/>
  <c r="Q42" i="7"/>
  <c r="U39" i="7"/>
  <c r="R42" i="7"/>
  <c r="U42" i="7"/>
  <c r="U35" i="7"/>
  <c r="R35" i="7"/>
  <c r="H30" i="7"/>
  <c r="D31" i="7"/>
  <c r="K27" i="7"/>
  <c r="K40" i="7"/>
  <c r="K39" i="7" s="1"/>
  <c r="K38" i="7" s="1"/>
  <c r="K36" i="7" s="1"/>
  <c r="K35" i="7" s="1"/>
  <c r="K34" i="7" s="1"/>
  <c r="K33" i="7" s="1"/>
  <c r="K32" i="7" s="1"/>
  <c r="K31" i="7" s="1"/>
  <c r="K30" i="7" s="1"/>
  <c r="K26" i="7" s="1"/>
  <c r="K25" i="7" s="1"/>
  <c r="M44" i="7"/>
  <c r="M43" i="7" s="1"/>
  <c r="M42" i="7" s="1"/>
  <c r="M41" i="7" s="1"/>
  <c r="M28" i="7"/>
  <c r="I44" i="7"/>
  <c r="I43" i="7" s="1"/>
  <c r="I42" i="7" s="1"/>
  <c r="I41" i="7" s="1"/>
  <c r="I28" i="7"/>
  <c r="J44" i="7"/>
  <c r="J43" i="7" s="1"/>
  <c r="J42" i="7" s="1"/>
  <c r="J41" i="7" s="1"/>
  <c r="J28" i="7"/>
  <c r="G29" i="6"/>
  <c r="G28" i="6" s="1"/>
  <c r="Q38" i="6"/>
  <c r="Q37" i="6" s="1"/>
  <c r="Q36" i="6" s="1"/>
  <c r="G37" i="6"/>
  <c r="G36" i="6" s="1"/>
  <c r="D143" i="15" l="1"/>
  <c r="D199" i="15" s="1"/>
  <c r="D300" i="15" s="1"/>
  <c r="AJ35" i="9"/>
  <c r="H36" i="9"/>
  <c r="AM27" i="9"/>
  <c r="K28" i="9"/>
  <c r="AH31" i="9"/>
  <c r="F31" i="9" s="1"/>
  <c r="F27" i="9"/>
  <c r="U31" i="7"/>
  <c r="U28" i="7" s="1"/>
  <c r="U29" i="7"/>
  <c r="S39" i="7"/>
  <c r="R39" i="7"/>
  <c r="Q36" i="7"/>
  <c r="Q38" i="7"/>
  <c r="U36" i="7"/>
  <c r="H26" i="7"/>
  <c r="J40" i="7"/>
  <c r="J39" i="7" s="1"/>
  <c r="J38" i="7" s="1"/>
  <c r="J36" i="7" s="1"/>
  <c r="J35" i="7" s="1"/>
  <c r="J34" i="7" s="1"/>
  <c r="J33" i="7" s="1"/>
  <c r="J32" i="7" s="1"/>
  <c r="J31" i="7" s="1"/>
  <c r="J30" i="7" s="1"/>
  <c r="J26" i="7" s="1"/>
  <c r="J25" i="7" s="1"/>
  <c r="J27" i="7"/>
  <c r="M40" i="7"/>
  <c r="M39" i="7" s="1"/>
  <c r="M38" i="7" s="1"/>
  <c r="M36" i="7" s="1"/>
  <c r="M35" i="7" s="1"/>
  <c r="M34" i="7" s="1"/>
  <c r="M33" i="7" s="1"/>
  <c r="M32" i="7" s="1"/>
  <c r="M31" i="7" s="1"/>
  <c r="M30" i="7" s="1"/>
  <c r="M26" i="7" s="1"/>
  <c r="M27" i="7"/>
  <c r="I40" i="7"/>
  <c r="I39" i="7" s="1"/>
  <c r="I38" i="7" s="1"/>
  <c r="I36" i="7" s="1"/>
  <c r="I35" i="7" s="1"/>
  <c r="I34" i="7" s="1"/>
  <c r="I33" i="7" s="1"/>
  <c r="I32" i="7" s="1"/>
  <c r="I27" i="7"/>
  <c r="AJ34" i="9" l="1"/>
  <c r="H34" i="9" s="1"/>
  <c r="H35" i="9"/>
  <c r="AM31" i="9"/>
  <c r="K31" i="9" s="1"/>
  <c r="K27" i="9"/>
  <c r="U26" i="7"/>
  <c r="R36" i="7"/>
  <c r="U33" i="7"/>
  <c r="Q35" i="7"/>
  <c r="S36" i="7"/>
  <c r="M25" i="7"/>
  <c r="S31" i="7" l="1"/>
  <c r="S29" i="7"/>
  <c r="R31" i="7"/>
  <c r="R28" i="7" s="1"/>
  <c r="R25" i="7" s="1"/>
  <c r="R29" i="7"/>
  <c r="R26" i="7" s="1"/>
  <c r="R33" i="7"/>
  <c r="S33" i="7"/>
  <c r="H29" i="7"/>
  <c r="W29" i="7" s="1"/>
  <c r="S26" i="7" l="1"/>
  <c r="S28" i="7"/>
  <c r="H34" i="6"/>
  <c r="E46" i="6"/>
  <c r="E34" i="6" l="1"/>
  <c r="H24" i="6"/>
  <c r="Q34" i="6"/>
  <c r="Q29" i="6" s="1"/>
  <c r="Q28" i="6" s="1"/>
  <c r="I31" i="7"/>
  <c r="I30" i="7" s="1"/>
  <c r="I26" i="7" s="1"/>
  <c r="I25" i="7" s="1"/>
  <c r="Q32" i="8"/>
  <c r="E33" i="6" l="1"/>
  <c r="E32" i="6" s="1"/>
  <c r="E31" i="6" s="1"/>
  <c r="E30" i="6" s="1"/>
  <c r="E29" i="6" s="1"/>
  <c r="I32" i="8"/>
  <c r="H1" i="15" l="1"/>
  <c r="H2" i="15"/>
  <c r="D12" i="15"/>
  <c r="J66" i="4"/>
  <c r="J74" i="4"/>
  <c r="J72" i="4"/>
  <c r="J33" i="4" l="1"/>
  <c r="J28" i="4" s="1"/>
  <c r="J27" i="4" s="1"/>
  <c r="J57" i="4"/>
  <c r="K57" i="4"/>
  <c r="J60" i="4"/>
  <c r="J59" i="4" s="1"/>
  <c r="K66" i="4"/>
  <c r="J80" i="4"/>
  <c r="J77" i="4" s="1"/>
  <c r="J107" i="4"/>
  <c r="J100" i="4" s="1"/>
  <c r="J113" i="4" s="1"/>
  <c r="J293" i="4"/>
  <c r="K293" i="4"/>
  <c r="J318" i="4"/>
  <c r="J317" i="4" s="1"/>
  <c r="K318" i="4"/>
  <c r="K317" i="4" s="1"/>
  <c r="K42" i="4" l="1"/>
  <c r="J292" i="4"/>
  <c r="K292" i="4"/>
  <c r="J42" i="4"/>
  <c r="J128" i="4"/>
  <c r="J143" i="4" s="1"/>
  <c r="CD24" i="11"/>
  <c r="CD25" i="11"/>
  <c r="D36" i="12" l="1"/>
  <c r="V26" i="8" l="1"/>
  <c r="V28" i="8"/>
  <c r="T31" i="8" l="1"/>
  <c r="T30" i="8" s="1"/>
  <c r="T26" i="8" s="1"/>
  <c r="T25" i="8" s="1"/>
  <c r="H29" i="6" l="1"/>
  <c r="I29" i="6"/>
  <c r="J29" i="6"/>
  <c r="K29" i="6"/>
  <c r="L29" i="6"/>
  <c r="M29" i="6"/>
  <c r="N29" i="6"/>
  <c r="S31" i="8" l="1"/>
  <c r="S30" i="8" s="1"/>
  <c r="S26" i="8" s="1"/>
  <c r="S25" i="8" s="1"/>
  <c r="R31" i="8"/>
  <c r="R30" i="8" s="1"/>
  <c r="R26" i="8" s="1"/>
  <c r="R25" i="8" s="1"/>
  <c r="D35" i="12"/>
  <c r="D32" i="12" s="1"/>
  <c r="Q24" i="6" l="1"/>
  <c r="E26" i="6" l="1"/>
  <c r="I26" i="6"/>
  <c r="J26" i="6"/>
  <c r="K26" i="6"/>
  <c r="L26" i="6"/>
  <c r="M26" i="6"/>
  <c r="N26" i="6"/>
  <c r="P26" i="6"/>
  <c r="R26" i="6"/>
  <c r="S26" i="6"/>
  <c r="S25" i="6"/>
  <c r="H46" i="6"/>
  <c r="H26" i="6" l="1"/>
  <c r="G46" i="6"/>
  <c r="M4" i="4" l="1"/>
  <c r="M5" i="4"/>
  <c r="D12" i="4"/>
  <c r="H17" i="4"/>
  <c r="AX5" i="13"/>
  <c r="BC5" i="12"/>
  <c r="D25" i="12"/>
  <c r="D24" i="12" s="1"/>
  <c r="BH25" i="12"/>
  <c r="BH24" i="12" s="1"/>
  <c r="BY4" i="11"/>
  <c r="K22" i="11"/>
  <c r="R22" i="11" s="1"/>
  <c r="Y22" i="11" s="1"/>
  <c r="AF22" i="11" s="1"/>
  <c r="AM22" i="11" s="1"/>
  <c r="AT22" i="11" s="1"/>
  <c r="BA22" i="11" s="1"/>
  <c r="BH22" i="11" s="1"/>
  <c r="BO22" i="11" s="1"/>
  <c r="BV22" i="11" s="1"/>
  <c r="CC22" i="11" s="1"/>
  <c r="D25" i="11"/>
  <c r="D24" i="11" s="1"/>
  <c r="CD26" i="11"/>
  <c r="AC5" i="10"/>
  <c r="BY6" i="9"/>
  <c r="AJ33" i="9"/>
  <c r="AK38" i="9"/>
  <c r="AL38" i="9"/>
  <c r="T5" i="8"/>
  <c r="V36" i="8"/>
  <c r="V34" i="8" s="1"/>
  <c r="V27" i="8" s="1"/>
  <c r="W5" i="7"/>
  <c r="I9" i="7"/>
  <c r="H11" i="8" s="1"/>
  <c r="L9" i="7"/>
  <c r="J11" i="8" s="1"/>
  <c r="I11" i="7"/>
  <c r="G13" i="8" s="1"/>
  <c r="L14" i="7"/>
  <c r="J16" i="8" s="1"/>
  <c r="X26" i="7"/>
  <c r="X35" i="7"/>
  <c r="E36" i="7"/>
  <c r="E31" i="7" s="1"/>
  <c r="E30" i="7" s="1"/>
  <c r="F36" i="7"/>
  <c r="F31" i="7" s="1"/>
  <c r="F30" i="7" s="1"/>
  <c r="F26" i="7" s="1"/>
  <c r="F25" i="7" s="1"/>
  <c r="F29" i="7" s="1"/>
  <c r="S25" i="7"/>
  <c r="J24" i="6"/>
  <c r="J23" i="6" s="1"/>
  <c r="R28" i="6"/>
  <c r="R24" i="6" s="1"/>
  <c r="R23" i="6" s="1"/>
  <c r="S28" i="6"/>
  <c r="E25" i="6"/>
  <c r="F25" i="6"/>
  <c r="G25" i="6"/>
  <c r="H25" i="6"/>
  <c r="I25" i="6"/>
  <c r="J25" i="6"/>
  <c r="K25" i="6"/>
  <c r="L25" i="6"/>
  <c r="M25" i="6"/>
  <c r="N25" i="6"/>
  <c r="O25" i="6"/>
  <c r="P25" i="6"/>
  <c r="R25" i="6"/>
  <c r="Q25" i="6"/>
  <c r="AL36" i="9" l="1"/>
  <c r="AK36" i="9"/>
  <c r="K38" i="9"/>
  <c r="G38" i="9"/>
  <c r="J38" i="9"/>
  <c r="H38" i="9"/>
  <c r="H33" i="9"/>
  <c r="AJ32" i="9"/>
  <c r="I38" i="9"/>
  <c r="E26" i="7"/>
  <c r="P30" i="7"/>
  <c r="O15" i="11"/>
  <c r="S15" i="9"/>
  <c r="O15" i="10" s="1"/>
  <c r="P13" i="11" s="1"/>
  <c r="Z14" i="12" s="1"/>
  <c r="Z15" i="13" s="1"/>
  <c r="N12" i="9"/>
  <c r="K12" i="10" s="1"/>
  <c r="L10" i="11" s="1"/>
  <c r="V11" i="12" s="1"/>
  <c r="W12" i="13" s="1"/>
  <c r="S10" i="9"/>
  <c r="O10" i="10" s="1"/>
  <c r="P8" i="11" s="1"/>
  <c r="Z9" i="12" s="1"/>
  <c r="Z10" i="13" s="1"/>
  <c r="D27" i="6"/>
  <c r="O10" i="9"/>
  <c r="K10" i="10" s="1"/>
  <c r="L8" i="11" s="1"/>
  <c r="V9" i="12" s="1"/>
  <c r="V10" i="13" s="1"/>
  <c r="T27" i="8"/>
  <c r="U27" i="8"/>
  <c r="X33" i="7"/>
  <c r="X27" i="7" s="1"/>
  <c r="S24" i="6"/>
  <c r="S23" i="6" s="1"/>
  <c r="K31" i="8"/>
  <c r="K30" i="8" s="1"/>
  <c r="K26" i="8" s="1"/>
  <c r="K25" i="8" s="1"/>
  <c r="K29" i="8" s="1"/>
  <c r="I24" i="6"/>
  <c r="I23" i="6" s="1"/>
  <c r="E24" i="6"/>
  <c r="E23" i="6" s="1"/>
  <c r="L31" i="8"/>
  <c r="L30" i="8" s="1"/>
  <c r="L26" i="8" s="1"/>
  <c r="L25" i="8" s="1"/>
  <c r="L29" i="8" s="1"/>
  <c r="M31" i="8"/>
  <c r="M30" i="8" s="1"/>
  <c r="M26" i="8" s="1"/>
  <c r="M25" i="8" s="1"/>
  <c r="M29" i="8" s="1"/>
  <c r="J31" i="8"/>
  <c r="J30" i="8" s="1"/>
  <c r="J26" i="8" s="1"/>
  <c r="J25" i="8" s="1"/>
  <c r="J29" i="8" s="1"/>
  <c r="L24" i="6"/>
  <c r="L23" i="6" s="1"/>
  <c r="K24" i="6"/>
  <c r="K23" i="6" s="1"/>
  <c r="P24" i="6"/>
  <c r="P23" i="6" s="1"/>
  <c r="Q31" i="8"/>
  <c r="N24" i="6"/>
  <c r="N23" i="6" s="1"/>
  <c r="O31" i="8"/>
  <c r="O30" i="8" s="1"/>
  <c r="O26" i="8" s="1"/>
  <c r="O25" i="8" s="1"/>
  <c r="O29" i="8" s="1"/>
  <c r="M24" i="6"/>
  <c r="M23" i="6" s="1"/>
  <c r="N31" i="8"/>
  <c r="N30" i="8" s="1"/>
  <c r="N26" i="8" s="1"/>
  <c r="N25" i="8" s="1"/>
  <c r="N29" i="8" s="1"/>
  <c r="AK35" i="9" l="1"/>
  <c r="I36" i="9"/>
  <c r="AL35" i="9"/>
  <c r="J36" i="9"/>
  <c r="AJ28" i="9"/>
  <c r="H32" i="9"/>
  <c r="Q30" i="8"/>
  <c r="E25" i="7"/>
  <c r="P26" i="7"/>
  <c r="O24" i="6"/>
  <c r="O23" i="6" s="1"/>
  <c r="O27" i="6" s="1"/>
  <c r="H23" i="6"/>
  <c r="F24" i="6"/>
  <c r="F23" i="6" s="1"/>
  <c r="F27" i="6" s="1"/>
  <c r="F38" i="9"/>
  <c r="I31" i="8"/>
  <c r="I30" i="8" s="1"/>
  <c r="I26" i="8" s="1"/>
  <c r="I25" i="8" s="1"/>
  <c r="I29" i="8" s="1"/>
  <c r="AL34" i="9" l="1"/>
  <c r="J35" i="9"/>
  <c r="AK34" i="9"/>
  <c r="I35" i="9"/>
  <c r="AJ27" i="9"/>
  <c r="H28" i="9"/>
  <c r="Q26" i="8"/>
  <c r="E29" i="7"/>
  <c r="P29" i="7" s="1"/>
  <c r="P25" i="7"/>
  <c r="G30" i="7"/>
  <c r="D30" i="7" s="1"/>
  <c r="O30" i="7" s="1"/>
  <c r="W25" i="7"/>
  <c r="G24" i="6"/>
  <c r="I34" i="9" l="1"/>
  <c r="AK33" i="9"/>
  <c r="J34" i="9"/>
  <c r="AL33" i="9"/>
  <c r="AJ31" i="9"/>
  <c r="H31" i="9" s="1"/>
  <c r="H27" i="9"/>
  <c r="U31" i="8"/>
  <c r="Q25" i="8"/>
  <c r="G26" i="7"/>
  <c r="D26" i="7" s="1"/>
  <c r="O26" i="7" s="1"/>
  <c r="G23" i="6"/>
  <c r="G27" i="6" s="1"/>
  <c r="AL32" i="9" l="1"/>
  <c r="J33" i="9"/>
  <c r="AK32" i="9"/>
  <c r="I33" i="9"/>
  <c r="U30" i="8"/>
  <c r="G25" i="7"/>
  <c r="D25" i="7" s="1"/>
  <c r="U25" i="7"/>
  <c r="Q23" i="6"/>
  <c r="Q27" i="6" s="1"/>
  <c r="AK28" i="9" l="1"/>
  <c r="I32" i="9"/>
  <c r="AL28" i="9"/>
  <c r="J32" i="9"/>
  <c r="G29" i="7"/>
  <c r="D29" i="7" s="1"/>
  <c r="O29" i="7" s="1"/>
  <c r="R27" i="8"/>
  <c r="S27" i="8"/>
  <c r="J91" i="4"/>
  <c r="J48" i="4"/>
  <c r="AL27" i="9" l="1"/>
  <c r="J28" i="9"/>
  <c r="AK27" i="9"/>
  <c r="I28" i="9"/>
  <c r="O25" i="7"/>
  <c r="AK31" i="9" l="1"/>
  <c r="I31" i="9" s="1"/>
  <c r="I27" i="9"/>
  <c r="AL31" i="9"/>
  <c r="J31" i="9" s="1"/>
  <c r="J27" i="9"/>
  <c r="D38" i="8" l="1"/>
  <c r="D30" i="8" s="1"/>
  <c r="D26" i="8" s="1"/>
  <c r="D29" i="8" s="1"/>
  <c r="G312" i="15"/>
</calcChain>
</file>

<file path=xl/sharedStrings.xml><?xml version="1.0" encoding="utf-8"?>
<sst xmlns="http://schemas.openxmlformats.org/spreadsheetml/2006/main" count="6572" uniqueCount="1205">
  <si>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</si>
  <si>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</si>
  <si>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</si>
  <si>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</si>
  <si>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</si>
  <si>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</si>
  <si>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</si>
  <si>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</si>
  <si>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</si>
  <si>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</si>
  <si>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</si>
  <si>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</si>
  <si>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</si>
  <si>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</si>
  <si>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</si>
  <si>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</si>
  <si>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</si>
  <si>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</si>
  <si>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</si>
  <si>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</si>
  <si>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</si>
  <si>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</si>
  <si>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</si>
  <si>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</si>
  <si>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</si>
  <si>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</si>
  <si>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</si>
  <si>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</si>
  <si>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</si>
  <si>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</si>
  <si>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</si>
  <si>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</si>
  <si>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</si>
  <si>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</si>
  <si>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</si>
  <si>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</si>
  <si>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</si>
  <si>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</si>
  <si>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</si>
  <si>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</si>
  <si>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</si>
  <si>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</si>
  <si>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</si>
  <si>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</si>
  <si>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</si>
  <si>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</si>
  <si>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</si>
  <si>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</si>
  <si>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</si>
  <si>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</si>
  <si>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</si>
  <si>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</si>
  <si>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</si>
  <si>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</si>
  <si>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</si>
  <si>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</si>
  <si>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</si>
  <si>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</si>
  <si>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</si>
  <si>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</si>
  <si>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</si>
  <si>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</si>
  <si>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</si>
  <si>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</si>
  <si>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</si>
  <si>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</si>
  <si>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</si>
  <si>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</si>
  <si>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</si>
  <si>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</si>
  <si>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</si>
  <si>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</si>
  <si>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</si>
  <si>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</si>
  <si>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</si>
  <si>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</si>
  <si>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</si>
  <si>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</si>
  <si>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</si>
  <si>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</si>
  <si>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</si>
  <si>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</si>
  <si>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</si>
  <si>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</si>
  <si>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</si>
  <si>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</si>
  <si>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</si>
  <si>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</si>
  <si>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</si>
  <si>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</si>
  <si>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</si>
  <si>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</si>
  <si>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</si>
  <si>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</si>
  <si>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</si>
  <si>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</si>
  <si>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</si>
  <si>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</si>
  <si>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</si>
  <si>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</si>
  <si>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</si>
  <si>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</si>
  <si>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</si>
  <si>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</si>
  <si>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</si>
  <si>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</si>
  <si>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</si>
  <si>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</si>
  <si>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</si>
  <si>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</si>
  <si>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</si>
  <si>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</si>
  <si>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</si>
  <si>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</si>
  <si>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</si>
  <si>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</si>
  <si>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</si>
  <si>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</si>
  <si>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</si>
  <si>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</si>
  <si>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</si>
  <si>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</si>
  <si>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</si>
  <si>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</si>
  <si>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</si>
  <si>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</si>
  <si>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</si>
  <si>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</si>
  <si>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</si>
  <si>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</si>
  <si>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</si>
  <si>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</si>
  <si>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</si>
  <si>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</si>
  <si>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</si>
  <si>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</si>
  <si>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</si>
  <si>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</si>
  <si>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</si>
  <si>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</si>
  <si>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</si>
  <si>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</si>
  <si>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</si>
  <si>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</si>
  <si>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</si>
  <si>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</si>
  <si>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</si>
  <si>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</si>
  <si>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</si>
  <si>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</si>
  <si>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</si>
  <si>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</si>
  <si>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</si>
  <si>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</si>
  <si>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</si>
  <si>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</si>
  <si>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</si>
  <si>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</si>
  <si>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</si>
  <si>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</si>
  <si>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</si>
  <si>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</si>
  <si>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</si>
  <si>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</si>
  <si>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</si>
  <si>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</si>
  <si>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</si>
  <si>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</si>
  <si>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</si>
  <si>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</si>
  <si>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</si>
  <si>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</si>
  <si>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</si>
  <si>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</si>
  <si>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</si>
  <si>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</si>
  <si>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</si>
  <si>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</si>
  <si>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</si>
  <si>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</si>
  <si>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</si>
  <si>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</si>
  <si>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</si>
  <si>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</si>
  <si>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</si>
  <si>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</si>
  <si>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</si>
  <si>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</si>
  <si>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</si>
  <si>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</si>
  <si>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</si>
  <si>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</si>
  <si>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</si>
  <si>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</si>
  <si>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</si>
  <si>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</si>
  <si>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</si>
  <si>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</si>
  <si>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</si>
  <si>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</si>
  <si>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</si>
  <si>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</si>
  <si>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</si>
  <si>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</si>
  <si>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</si>
  <si>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</si>
  <si>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</si>
  <si>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</si>
  <si>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</si>
  <si>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</si>
  <si>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</si>
  <si>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</si>
  <si>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</si>
  <si>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</si>
  <si>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</si>
  <si>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</si>
  <si>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</si>
  <si>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</si>
  <si>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</si>
  <si>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</si>
  <si>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</si>
  <si>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</si>
  <si>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</si>
  <si>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</si>
  <si>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</si>
  <si>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</si>
  <si>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</si>
  <si>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</si>
  <si>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</si>
  <si>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</si>
  <si>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</si>
  <si>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</si>
  <si>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</si>
  <si>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</si>
  <si>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</si>
  <si>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</si>
  <si>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</si>
  <si>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</si>
  <si>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</si>
  <si>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</si>
  <si>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</si>
  <si>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</si>
  <si>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</si>
  <si>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</si>
  <si>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</si>
  <si>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</si>
  <si>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</si>
  <si>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</si>
  <si>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</si>
  <si>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</si>
  <si>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</si>
  <si>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</si>
  <si>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</si>
  <si>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</si>
  <si>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</si>
  <si>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</si>
  <si>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</si>
  <si>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</si>
  <si>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</si>
  <si>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</si>
  <si>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</si>
  <si>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</si>
  <si>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</si>
  <si>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</si>
  <si>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</si>
  <si>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</si>
  <si>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</si>
  <si>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</si>
  <si>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</si>
  <si>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</si>
  <si>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</si>
  <si>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</si>
  <si>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</si>
  <si>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</si>
  <si>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</si>
  <si>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</si>
  <si>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</si>
  <si>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</si>
  <si>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</si>
  <si>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</si>
  <si>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</si>
  <si>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</si>
  <si>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</si>
  <si>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</si>
  <si>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</si>
  <si>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</si>
  <si>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</si>
  <si>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</si>
  <si>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</si>
  <si>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</si>
  <si>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</si>
  <si>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</si>
  <si>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</si>
  <si>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</si>
  <si>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</si>
  <si>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</si>
  <si>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</si>
  <si>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</si>
  <si>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</si>
  <si>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</si>
  <si>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</si>
  <si>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</si>
  <si>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</si>
  <si>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</si>
  <si>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</si>
  <si>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</si>
  <si>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</si>
  <si>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</si>
  <si>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</si>
  <si>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</si>
  <si>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</si>
  <si>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</si>
  <si>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</si>
  <si>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</si>
  <si>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</si>
  <si>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</si>
  <si>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</si>
  <si>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</si>
  <si>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</si>
  <si>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</si>
  <si>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</si>
  <si>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</si>
  <si>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</si>
  <si>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</si>
  <si>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</si>
  <si>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</si>
  <si>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</si>
  <si>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</si>
  <si>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</si>
  <si>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</si>
  <si>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</si>
  <si>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</si>
  <si>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</si>
  <si>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</si>
  <si>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</si>
  <si>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</si>
  <si>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</si>
  <si>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</si>
  <si>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</si>
  <si>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</si>
  <si>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</si>
  <si>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</si>
  <si>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</si>
  <si>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</si>
  <si>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</si>
  <si>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</si>
  <si>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</si>
  <si>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</si>
  <si>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</si>
  <si>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</si>
  <si>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</si>
  <si>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</si>
  <si>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</si>
  <si>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</si>
  <si>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</si>
  <si>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</si>
  <si>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</si>
  <si>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</si>
  <si>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</si>
  <si>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</si>
  <si>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</si>
  <si>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</si>
  <si>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</si>
  <si>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</si>
  <si>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</si>
  <si>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</si>
  <si>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</si>
  <si>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</si>
  <si>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</si>
  <si>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</si>
  <si>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</si>
  <si>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</si>
  <si>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</si>
  <si>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</si>
  <si>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</si>
  <si>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</si>
  <si>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</si>
  <si>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</si>
  <si>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</si>
  <si>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</si>
  <si>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</si>
  <si>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</si>
  <si>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</si>
  <si>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</si>
  <si>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</si>
  <si>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</si>
  <si>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</si>
  <si>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</si>
  <si>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</si>
  <si>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</si>
  <si>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</si>
  <si>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</si>
  <si>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</si>
  <si>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</si>
  <si>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</si>
  <si>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</si>
  <si>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</si>
  <si>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</si>
  <si>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</si>
  <si>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</si>
  <si>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</si>
  <si>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</si>
  <si>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</si>
  <si>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</si>
  <si>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</si>
  <si>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</si>
  <si>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</si>
  <si>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</si>
  <si>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</si>
  <si>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</si>
  <si>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</si>
  <si>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</si>
  <si>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</si>
  <si>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</si>
  <si>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</si>
  <si>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</si>
  <si>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</si>
  <si>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</si>
  <si>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</si>
  <si>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</si>
  <si>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</si>
  <si>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</si>
  <si>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</si>
  <si>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</si>
  <si>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</si>
  <si>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</si>
  <si>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</si>
  <si>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</si>
  <si>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</si>
  <si>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</si>
  <si>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</si>
  <si>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</si>
  <si>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</si>
  <si>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</si>
  <si>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</si>
  <si>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</si>
  <si>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</si>
  <si>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</si>
  <si>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</si>
  <si>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</si>
  <si>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</si>
  <si>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</si>
  <si>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</si>
  <si>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</si>
  <si>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</si>
  <si>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</si>
  <si>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</si>
  <si>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</si>
  <si>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</si>
  <si>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</si>
  <si>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</si>
  <si>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</si>
  <si>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</si>
  <si>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</si>
  <si>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</si>
  <si>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</si>
  <si>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</si>
  <si>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</si>
  <si>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</si>
  <si>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</si>
  <si>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</si>
  <si>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</si>
  <si>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</si>
  <si>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</si>
  <si>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</si>
  <si>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</si>
  <si>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</si>
  <si>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</si>
  <si>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</si>
  <si>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</si>
  <si>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</si>
  <si>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</si>
  <si>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</si>
  <si>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</si>
  <si>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</si>
  <si>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</si>
  <si>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</si>
  <si>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</si>
  <si>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</si>
  <si>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</si>
  <si>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</si>
  <si>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</si>
  <si>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</si>
  <si>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</si>
  <si>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</si>
  <si>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</si>
  <si>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</si>
  <si>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</si>
  <si>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</si>
  <si>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</si>
  <si>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</si>
  <si>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</si>
  <si>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</si>
  <si>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</si>
  <si>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</si>
  <si>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</si>
  <si>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</si>
  <si>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</si>
  <si>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</si>
  <si>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</si>
  <si>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</si>
  <si>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</si>
  <si>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</si>
  <si>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</si>
  <si>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</si>
  <si>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</si>
  <si>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</si>
  <si>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</si>
  <si>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</si>
  <si>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</si>
  <si>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</si>
  <si>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</si>
  <si>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</si>
  <si>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</si>
  <si>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</si>
  <si>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</si>
  <si>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</si>
  <si>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</si>
  <si>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</si>
  <si>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</si>
  <si>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</si>
  <si>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</si>
  <si>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</si>
  <si>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</si>
  <si>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</si>
  <si>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</si>
  <si>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</si>
  <si>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</si>
  <si>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</si>
  <si>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</si>
  <si>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</si>
  <si>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</si>
  <si>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</si>
  <si>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</si>
  <si>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</si>
  <si>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</si>
  <si>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</si>
  <si>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</si>
  <si>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</si>
  <si>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</si>
  <si>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</si>
  <si>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</si>
  <si>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</si>
  <si>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</si>
  <si>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</si>
  <si>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</si>
  <si>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</si>
  <si>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</si>
  <si>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</si>
  <si>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</si>
  <si>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</si>
  <si>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</si>
  <si>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</si>
  <si>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</si>
  <si>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</si>
  <si>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</si>
  <si>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</si>
  <si>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</si>
  <si>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</si>
  <si>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</si>
  <si>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</si>
  <si>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</si>
  <si>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</si>
  <si>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</si>
  <si>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</si>
  <si>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</si>
  <si>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</si>
  <si>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</si>
  <si>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</si>
  <si>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</si>
  <si>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</si>
  <si>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</si>
  <si>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</si>
  <si>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</si>
  <si>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</si>
  <si>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</si>
  <si>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</si>
  <si>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</si>
  <si>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</si>
  <si>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</si>
  <si>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</si>
  <si>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</si>
  <si>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</si>
  <si>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</si>
  <si>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</si>
  <si>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</si>
  <si>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</si>
  <si>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</si>
  <si>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</si>
  <si>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</si>
  <si>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</si>
  <si>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</si>
  <si>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</si>
  <si>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</si>
  <si>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</si>
  <si>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</si>
  <si>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</si>
  <si>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</si>
  <si>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</si>
  <si>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</si>
  <si>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</si>
  <si>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</si>
  <si>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</si>
  <si>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</si>
  <si>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</si>
  <si>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</si>
  <si>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</si>
  <si>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</si>
  <si>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</si>
  <si>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</si>
  <si>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</si>
  <si>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</si>
  <si>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</si>
  <si>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</si>
  <si>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</si>
  <si>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</si>
  <si>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</si>
  <si>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</si>
  <si>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</si>
  <si>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</si>
  <si>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</si>
  <si>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</si>
  <si>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</si>
  <si>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</si>
  <si>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</si>
  <si>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</si>
  <si>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</si>
  <si>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</si>
  <si>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</si>
  <si>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</si>
  <si>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</si>
  <si>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</si>
  <si>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</si>
  <si>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</si>
  <si>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</si>
  <si>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</si>
  <si>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</si>
  <si>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</si>
  <si>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</si>
  <si>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</si>
  <si>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</si>
  <si>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</si>
  <si>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</si>
  <si>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</si>
  <si>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</si>
  <si>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</si>
  <si>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</si>
  <si>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</si>
  <si>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</si>
  <si>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</si>
  <si>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</si>
  <si>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</si>
  <si>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</si>
  <si>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</si>
  <si>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</si>
  <si>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</si>
  <si>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</si>
  <si>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</si>
  <si>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</si>
  <si>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</si>
  <si>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</si>
  <si>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</si>
  <si>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</si>
  <si>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</si>
  <si>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</si>
  <si>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</si>
  <si>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</si>
  <si>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</si>
  <si>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</si>
  <si>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</si>
  <si>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</si>
  <si>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</si>
  <si>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</si>
  <si>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</si>
  <si>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</si>
  <si>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</si>
  <si>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</si>
  <si>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</si>
  <si>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</si>
  <si>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</si>
  <si>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</si>
  <si>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</si>
  <si>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</si>
  <si>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</si>
  <si>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</si>
  <si>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</si>
  <si>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</si>
  <si>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</si>
  <si>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</si>
  <si>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</si>
  <si>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</si>
  <si>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</si>
  <si>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</si>
  <si>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</si>
  <si>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</si>
  <si>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</si>
  <si>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</si>
  <si>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</si>
  <si>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</si>
  <si>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</si>
  <si>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</si>
  <si>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</si>
  <si>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</si>
  <si>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</si>
  <si>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</si>
  <si>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</si>
  <si>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</si>
  <si>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</si>
  <si>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</si>
  <si>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</si>
  <si>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</si>
  <si>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</si>
  <si>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</si>
  <si>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</si>
  <si>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</si>
  <si>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</si>
  <si>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</si>
  <si>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</si>
  <si>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</si>
  <si>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</si>
  <si>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</si>
  <si>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</si>
  <si>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</si>
  <si>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</si>
  <si>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</si>
  <si>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</si>
  <si>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</si>
  <si>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</si>
  <si>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</si>
  <si>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</si>
  <si>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</si>
  <si>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</si>
  <si>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</si>
  <si>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</si>
  <si>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</si>
  <si>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</si>
  <si>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</si>
  <si>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</si>
  <si>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</si>
  <si>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</si>
  <si>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</si>
  <si>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</si>
  <si>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</si>
  <si>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</si>
  <si>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</si>
  <si>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</si>
  <si>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</si>
  <si>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</si>
  <si>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</si>
  <si>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</si>
  <si>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</si>
  <si>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</si>
  <si>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</si>
  <si>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</si>
  <si>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</si>
  <si>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</si>
  <si>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</si>
  <si>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</si>
  <si>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</si>
  <si>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</si>
  <si>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</si>
  <si>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</si>
  <si>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</si>
  <si>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</si>
  <si>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</si>
  <si>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</si>
  <si>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</si>
  <si>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</si>
  <si>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</si>
  <si>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</si>
  <si>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</si>
  <si>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</si>
  <si>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</si>
  <si>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</si>
  <si>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</si>
  <si>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</si>
  <si>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</si>
  <si>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</si>
  <si>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</si>
  <si>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</si>
  <si>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</si>
  <si>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</si>
  <si>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</si>
  <si>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</si>
  <si>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</si>
  <si>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</si>
  <si>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</si>
  <si>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</si>
  <si>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</si>
  <si>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</si>
  <si>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</si>
  <si>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</si>
  <si>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</si>
  <si>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</si>
  <si>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</si>
  <si>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</si>
  <si>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</si>
  <si>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</si>
  <si>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</si>
  <si>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</si>
  <si>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</si>
  <si>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</si>
  <si>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</si>
  <si>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</si>
  <si>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</si>
  <si>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</si>
  <si>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</si>
  <si>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</si>
  <si>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</si>
  <si>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</si>
  <si>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</si>
  <si>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</si>
  <si>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</si>
  <si>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</si>
  <si>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</si>
  <si>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</si>
  <si>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</si>
  <si>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</si>
  <si>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</si>
  <si>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</si>
  <si>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</si>
  <si>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</si>
  <si>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</si>
  <si>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</si>
  <si>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</si>
  <si>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</si>
  <si>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</si>
  <si>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</si>
  <si>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</si>
  <si>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</si>
  <si>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</si>
  <si>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</si>
  <si>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</si>
  <si>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0.2</t>
  </si>
  <si>
    <t>Реконструкция, модернизация, техническое перевооружение, всего</t>
  </si>
  <si>
    <t>0.4</t>
  </si>
  <si>
    <t>Прочее новое строительство объектов электросетевого хозяйства, всего</t>
  </si>
  <si>
    <t>0.6</t>
  </si>
  <si>
    <t>Прочие инвестиционные проекты, всего</t>
  </si>
  <si>
    <t>нд</t>
  </si>
  <si>
    <t>Реконструкция, модернизация, техническое перевооружение всего, в том числе:</t>
  </si>
  <si>
    <t>1.2.2.2</t>
  </si>
  <si>
    <t>Модернизация, техническое перевооружение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</si>
  <si>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</si>
  <si>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Прочие инвестиционные проекты, всего, в том числе:</t>
  </si>
  <si>
    <t>Приморский край</t>
  </si>
  <si>
    <t>Утверждаю
руководитель организации</t>
  </si>
  <si>
    <t>(подпись)</t>
  </si>
  <si>
    <t>М.П.</t>
  </si>
  <si>
    <t>Остаток финансирования капитальных вложений на 01.01.2023 года в прогнозных ценах соответствующих лет, млн. рублей
(с НДС)</t>
  </si>
  <si>
    <t>активов к бухгалтерскому учету в 2023 году</t>
  </si>
  <si>
    <t>Отчетный год 2023 год</t>
  </si>
  <si>
    <t>Утверждаю
Генеральный директор</t>
  </si>
  <si>
    <t>И.В. Павленко</t>
  </si>
  <si>
    <t>Акционерное общество "Спасскэлектросеть"</t>
  </si>
  <si>
    <t xml:space="preserve">Приказами Министерства энергетики и газоснабжения приморского края № 45-Пр 78 от 02.06.2020 года, №45-Пр 111 от 13.07.2021 года, № 45-Пр 137 от 17.08.2022 года, №45-Пр 191 от 11.08.2023 года </t>
  </si>
  <si>
    <t>2.1.2.3</t>
  </si>
  <si>
    <t>1</t>
  </si>
  <si>
    <t>Модернизация, техническое перевооружение  трансформаторных и иных подстанций, распределительных пунктов, всего, в том числе:</t>
  </si>
  <si>
    <t>Развитие и модернизация учета электрической энергии (мощности), всего, в том числе:</t>
  </si>
  <si>
    <t>I.</t>
  </si>
  <si>
    <t>Выручка от реализации товаров (работ, услуг) всего, в том числе*:</t>
  </si>
  <si>
    <t>млн руб-</t>
  </si>
  <si>
    <t>лей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</si>
  <si>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</si>
  <si>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</si>
  <si>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</si>
  <si>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</si>
  <si>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</si>
  <si>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</si>
  <si>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</si>
  <si>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</si>
  <si>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</si>
  <si>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2.1.</t>
  </si>
  <si>
    <t>2.2.</t>
  </si>
  <si>
    <t>2.3.</t>
  </si>
  <si>
    <t>2.4.</t>
  </si>
  <si>
    <t>2.5.</t>
  </si>
  <si>
    <t>2.6.</t>
  </si>
  <si>
    <t>2.7.</t>
  </si>
  <si>
    <t>млн рублей</t>
  </si>
  <si>
    <t>2.8.</t>
  </si>
  <si>
    <t>2.9.</t>
  </si>
  <si>
    <t>2.1.2.</t>
  </si>
  <si>
    <t>2.1.2.3.</t>
  </si>
  <si>
    <t>2.1.2.4.</t>
  </si>
  <si>
    <t>2.2.1.</t>
  </si>
  <si>
    <t>2.2.2.</t>
  </si>
  <si>
    <t>2.2.3.</t>
  </si>
  <si>
    <t>2.2.4.</t>
  </si>
  <si>
    <t>услуги инфраструктурных организаций*****</t>
  </si>
  <si>
    <t>2.2.5.</t>
  </si>
  <si>
    <t>2.5.1.</t>
  </si>
  <si>
    <t>2.5.2.</t>
  </si>
  <si>
    <t>2.6.1.</t>
  </si>
  <si>
    <t>2.6.2.</t>
  </si>
  <si>
    <t>2.6.3.</t>
  </si>
  <si>
    <t>2.7.1.</t>
  </si>
  <si>
    <t>2.7.2.</t>
  </si>
  <si>
    <t>2.7.3.</t>
  </si>
  <si>
    <t>III.</t>
  </si>
  <si>
    <t>Прибыль (убыток) от продаж</t>
  </si>
  <si>
    <t>(строка I - строка II) всего, в том числе:</t>
  </si>
  <si>
    <t>3.1.</t>
  </si>
  <si>
    <t>3.1.2.</t>
  </si>
  <si>
    <t>3.1.3.</t>
  </si>
  <si>
    <t>3.1.4.</t>
  </si>
  <si>
    <t>3.2.</t>
  </si>
  <si>
    <t>3.3.</t>
  </si>
  <si>
    <t>3.4.</t>
  </si>
  <si>
    <t>3.5.</t>
  </si>
  <si>
    <t>3.6.</t>
  </si>
  <si>
    <t>3.7.</t>
  </si>
  <si>
    <t>3.8.</t>
  </si>
  <si>
    <t>3.9.</t>
  </si>
  <si>
    <t>Прочие доходы и расходы (сальдо)</t>
  </si>
  <si>
    <t>(строка 4.1 - строка 4.2)</t>
  </si>
  <si>
    <t>4.1.</t>
  </si>
  <si>
    <t>4.1.3.2.</t>
  </si>
  <si>
    <t>4.2.</t>
  </si>
  <si>
    <t>4.2.1.</t>
  </si>
  <si>
    <t>4.2.2.</t>
  </si>
  <si>
    <t>4.2.3.</t>
  </si>
  <si>
    <t>4.2.4.</t>
  </si>
  <si>
    <t>Прибыль (убыток) до налогообложения</t>
  </si>
  <si>
    <t>(строка III + строка IV) всего, в том числе: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</si>
  <si>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</si>
  <si>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</si>
  <si>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</si>
  <si>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</si>
  <si>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</si>
  <si>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</si>
  <si>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</si>
  <si>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</si>
  <si>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</si>
  <si>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</si>
  <si>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</si>
  <si>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</si>
  <si>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</si>
  <si>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</si>
  <si>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</si>
  <si>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</si>
  <si>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</si>
  <si>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</si>
  <si>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</si>
  <si>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</si>
  <si>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</si>
  <si>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</si>
  <si>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</si>
  <si>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</si>
  <si>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</si>
  <si>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</si>
  <si>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</si>
  <si>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8.1.</t>
  </si>
  <si>
    <t>8.2.</t>
  </si>
  <si>
    <t>8.3.</t>
  </si>
  <si>
    <t>8.4.</t>
  </si>
  <si>
    <t>9.1.</t>
  </si>
  <si>
    <t>9.2.</t>
  </si>
  <si>
    <t>9.3.</t>
  </si>
  <si>
    <t>9.4.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</si>
  <si>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</si>
  <si>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</si>
  <si>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</si>
  <si>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</si>
  <si>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</si>
  <si>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</si>
  <si>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</si>
  <si>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</si>
  <si>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Оказание услуг по оперативно-диспетчерскому управлению в электроэнергетике всего,</t>
  </si>
  <si>
    <t>в том числе:</t>
  </si>
  <si>
    <t>10.9.</t>
  </si>
  <si>
    <t>10.10.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</si>
  <si>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</si>
  <si>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</si>
  <si>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</si>
  <si>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</si>
  <si>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</si>
  <si>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</si>
  <si>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</si>
  <si>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</si>
  <si>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</si>
  <si>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</si>
  <si>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</si>
  <si>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</si>
  <si>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</si>
  <si>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12.1.</t>
  </si>
  <si>
    <t>12.2.</t>
  </si>
  <si>
    <t>12.2.1.</t>
  </si>
  <si>
    <t>по использованию средств бюджетов бюджетной системы Российской Федерации всего,</t>
  </si>
  <si>
    <t>12.3.</t>
  </si>
  <si>
    <t>ХIII</t>
  </si>
  <si>
    <t>13.1.</t>
  </si>
  <si>
    <t>Инвестиции в основной капитал всего,</t>
  </si>
  <si>
    <t>проведение научно-исследовательских и опытно-</t>
  </si>
  <si>
    <t>конструкторских разработок</t>
  </si>
  <si>
    <t>13.2.</t>
  </si>
  <si>
    <t>13.3.</t>
  </si>
  <si>
    <t>13.4.</t>
  </si>
  <si>
    <t>14.1.</t>
  </si>
  <si>
    <t>14.2.</t>
  </si>
  <si>
    <t>14.3.</t>
  </si>
  <si>
    <t>Поступления от эмиссии акций**</t>
  </si>
  <si>
    <t>14.4.</t>
  </si>
  <si>
    <t>14.5.</t>
  </si>
  <si>
    <t>14.6.</t>
  </si>
  <si>
    <t>14.7.</t>
  </si>
  <si>
    <t>Платежи по финансовым операциям всего,</t>
  </si>
  <si>
    <t>15.1.</t>
  </si>
  <si>
    <t>Погашение кредитов и займов всего,</t>
  </si>
  <si>
    <t>15.2.</t>
  </si>
  <si>
    <t>15.3.</t>
  </si>
  <si>
    <t>Сальдо денежных средств по операционной деятельности (строка Х - строка XI) всего, в том числе:</t>
  </si>
  <si>
    <t>Сальдо денежных средств по инвестиционным операциям всего (строка ХII - строка ХIII),</t>
  </si>
  <si>
    <t>всего в том числе</t>
  </si>
  <si>
    <t>17.1.</t>
  </si>
  <si>
    <t>17.2.</t>
  </si>
  <si>
    <t>Сальдо денежных средств по финансовым операциям всего (строка XIV - строка XV),</t>
  </si>
  <si>
    <t>в том числе</t>
  </si>
  <si>
    <t>18.1.</t>
  </si>
  <si>
    <t>18.2.</t>
  </si>
  <si>
    <t>Итого сальдо денежных средств</t>
  </si>
  <si>
    <t>(строка XVI + строка ХVII + строка ХVIII + строка ХIХ)</t>
  </si>
  <si>
    <t>ХХII</t>
  </si>
  <si>
    <t>23.1.</t>
  </si>
  <si>
    <t>23.1.1.</t>
  </si>
  <si>
    <t>23.1.2.</t>
  </si>
  <si>
    <t>23.1.3.</t>
  </si>
  <si>
    <t>23.1.4.</t>
  </si>
  <si>
    <t>23.1.5.</t>
  </si>
  <si>
    <t>23.1.6.</t>
  </si>
  <si>
    <t>23.1.6. а</t>
  </si>
  <si>
    <t>23.1.7.</t>
  </si>
  <si>
    <t>23.1.8.</t>
  </si>
  <si>
    <t>23.1.9.</t>
  </si>
  <si>
    <t>23.2.</t>
  </si>
  <si>
    <t>23.2.1.</t>
  </si>
  <si>
    <t>23.2.2.</t>
  </si>
  <si>
    <t>23.2.3.</t>
  </si>
  <si>
    <t>23.2.4.</t>
  </si>
  <si>
    <t>23.2.5.</t>
  </si>
  <si>
    <t>23.2.6.</t>
  </si>
  <si>
    <t>23.2.7.</t>
  </si>
  <si>
    <t>23.2.8.</t>
  </si>
  <si>
    <t>23.2.9.</t>
  </si>
  <si>
    <t>23.3.</t>
  </si>
  <si>
    <t>23.3.1.</t>
  </si>
  <si>
    <t>23.3.2.</t>
  </si>
  <si>
    <t>23.3.3.</t>
  </si>
  <si>
    <t>23.3.4.</t>
  </si>
  <si>
    <t>23.3.5.</t>
  </si>
  <si>
    <t>23.3.6.</t>
  </si>
  <si>
    <t>23.3.7.</t>
  </si>
  <si>
    <t>24.1.</t>
  </si>
  <si>
    <t>24.2.</t>
  </si>
  <si>
    <t>Гкал/</t>
  </si>
  <si>
    <t>час</t>
  </si>
  <si>
    <t>24.3.</t>
  </si>
  <si>
    <t>24.4.</t>
  </si>
  <si>
    <t>24.5.</t>
  </si>
  <si>
    <t>млн.</t>
  </si>
  <si>
    <t>кВт.ч</t>
  </si>
  <si>
    <t>24.6.</t>
  </si>
  <si>
    <t>тыс.</t>
  </si>
  <si>
    <t>Гкал</t>
  </si>
  <si>
    <t>24.7.</t>
  </si>
  <si>
    <t>24.7.1.</t>
  </si>
  <si>
    <t>24.7.2.</t>
  </si>
  <si>
    <t>24.7.3.</t>
  </si>
  <si>
    <t>24.8.</t>
  </si>
  <si>
    <t>24.8.1.</t>
  </si>
  <si>
    <t>24.8.2.</t>
  </si>
  <si>
    <t>24.9.</t>
  </si>
  <si>
    <t>25.1.</t>
  </si>
  <si>
    <t>25.1.1.</t>
  </si>
  <si>
    <t>млн</t>
  </si>
  <si>
    <t>25.2.</t>
  </si>
  <si>
    <t>25.3.</t>
  </si>
  <si>
    <t>Заявленная мощность***/фактическая мощность</t>
  </si>
  <si>
    <t>всего, в том числе:</t>
  </si>
  <si>
    <t>25.3.1.</t>
  </si>
  <si>
    <t>25.4.</t>
  </si>
  <si>
    <t>25.5.</t>
  </si>
  <si>
    <t>Необходимая валовая выручка сетевой организации в части содержания</t>
  </si>
  <si>
    <t>(строка 1.3 - строка 2.2.1 - строка 2.2.2 - строка 2.1.2.1.1)</t>
  </si>
  <si>
    <t>26.1.</t>
  </si>
  <si>
    <t>26.2.</t>
  </si>
  <si>
    <t>26.3.</t>
  </si>
  <si>
    <t>26.4.</t>
  </si>
  <si>
    <t>В отношении деятельности по оперативно-</t>
  </si>
  <si>
    <t>диспетчерскому управлению</t>
  </si>
  <si>
    <t>27.1.</t>
  </si>
  <si>
    <t>27.3.</t>
  </si>
  <si>
    <t>чел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</si>
  <si>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</si>
  <si>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(I+II), в том числе:</t>
  </si>
  <si>
    <t>Собственные средства всего, в том числе</t>
  </si>
  <si>
    <t xml:space="preserve">инвестиционная составляющая в тарифах </t>
  </si>
  <si>
    <t xml:space="preserve">производство электрической энергии (мощности) </t>
  </si>
  <si>
    <t>передача электрической энергии</t>
  </si>
  <si>
    <t>реализация электрической энергии (мощности)</t>
  </si>
  <si>
    <t>производство тепловой энергии (мощности)</t>
  </si>
  <si>
    <t xml:space="preserve">передача тепловой энергии </t>
  </si>
  <si>
    <t>реализация тепловой энергии (мощности)</t>
  </si>
  <si>
    <t>от оказания услуг по оперативно-диспетчерскому управлению в электроэнергетике, всего в том числе</t>
  </si>
  <si>
    <t>1.1.1.7.1</t>
  </si>
  <si>
    <t xml:space="preserve">в части управления технологическими режимами </t>
  </si>
  <si>
    <t>1.1.1.7.2</t>
  </si>
  <si>
    <t>прибыль со свободного сектора</t>
  </si>
  <si>
    <t>1.1.3.1</t>
  </si>
  <si>
    <t>от технологического присоединения генерации</t>
  </si>
  <si>
    <t>1.1.3.1.а</t>
  </si>
  <si>
    <t>1.1.3.2</t>
  </si>
  <si>
    <t>1.1.3.2.а</t>
  </si>
  <si>
    <t>1.1.4</t>
  </si>
  <si>
    <t>Прочая прибыль</t>
  </si>
  <si>
    <t>Амортизация всего, в том числе</t>
  </si>
  <si>
    <t xml:space="preserve">амортизация, учтенная в тарифах </t>
  </si>
  <si>
    <t>прочая амортизация</t>
  </si>
  <si>
    <t>недоиспользованная амортизация прошлых лет</t>
  </si>
  <si>
    <t>Возврат НДС</t>
  </si>
  <si>
    <t xml:space="preserve">Прочие собственные средства всего, в том числе: </t>
  </si>
  <si>
    <t>средства допэмиссии</t>
  </si>
  <si>
    <t>Векселя</t>
  </si>
  <si>
    <t>в том числе средства федерального бюджета, недоиспользованные в прошлых периодах</t>
  </si>
  <si>
    <t>2.5.3</t>
  </si>
  <si>
    <t xml:space="preserve">средства регионального и местных бюджетов </t>
  </si>
  <si>
    <t>2.5.4</t>
  </si>
  <si>
    <t>в том числе средства регионального и местных бюджетов, недоиспользованные в прошлых периодах</t>
  </si>
  <si>
    <t>Средства инвесторов</t>
  </si>
  <si>
    <r>
      <t>_____</t>
    </r>
    <r>
      <rPr>
        <b/>
        <sz val="5.85"/>
        <rFont val="Times New Roman"/>
        <family val="1"/>
        <charset val="204"/>
      </rPr>
      <t>Примечание:</t>
    </r>
  </si>
  <si>
    <t>_____*_В строках, содержащих слова "всего, в том числе" указывается сумма нижерасположенных строк соответствующего раздела (подраздела).</t>
  </si>
  <si>
    <t>_____**_Строка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</si>
  <si>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_____***_Указывается на основании заключенных договоров на оказание услуг по передаче электрической энергии.</t>
  </si>
  <si>
    <t>_____****_Указываются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</si>
  <si>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_____*****_Указывается суммарно стоимость оказанных субъекту электроэнергетики услуг:</t>
  </si>
  <si>
    <t>_____по оперативно-диспетчерскому управлению в электроэнергетике;</t>
  </si>
  <si>
    <t>_____по организации оптовой торговли электрической энергией, мощностью и иными допущенными к обращению на оптовом рынке товарами и услугами;</t>
  </si>
  <si>
    <t>_____по расчету требований и обязательств участников оптового рынка.</t>
  </si>
  <si>
    <t xml:space="preserve">План
</t>
  </si>
  <si>
    <t>И.В.Павленко</t>
  </si>
  <si>
    <t>Утверждаю                   Генеральный директор</t>
  </si>
  <si>
    <t xml:space="preserve">Утверждаю
Генеральный директор </t>
  </si>
  <si>
    <t xml:space="preserve"> </t>
  </si>
  <si>
    <t>№ 45-Пр 111 от 13.07.2021 года, № 45-Пр 137 от 17.08.2022 года, № 45-Пр 191 от 11.08.2023 года</t>
  </si>
  <si>
    <t>№ 45-Пр 111 от 13.07.2021 года, № 45-Пр 137 от 17.08.2022 года, № 45-Пр от 11.08.2023 года</t>
  </si>
  <si>
    <t xml:space="preserve">Приказами Министерства энергетики и газоснабжения приморского края № 45-ПР-82 от 19.06.2019 года, № 45-Пр 78                                  от 02.06.2020 года, №45-Пр 111 от 13.07.2021 года, № 45-Пр 137 от 17.08.2022 года, №45-Пр 191 от 11.08.2023 года </t>
  </si>
  <si>
    <t xml:space="preserve">Приказами Министерства энергетики и газоснабжения приморского края № 45-Пр-82 от 19.06.2019 года, № 45-ПР-82 от 19.06.2019 года, № 45-Пр 78 от 02.06.2020 года, №45-Пр 111 от 13.07.2021 года, № 45-Пр 137 от 17.08.2022 года, №45-Пр 191 от 11.08.2023 года </t>
  </si>
  <si>
    <t xml:space="preserve">Приказами Министерства энергетики и газоснабжения приморского края № 45-ПР-82 от 19.06.2019 года, № 45-Пр 78 от 02.06.2020 года,№45-Пр 111 от 13.07.2021 года, № 45-Пр 137 от 17.08.2022 года, №45-Пр 191 от 11.08.2023 года </t>
  </si>
  <si>
    <t xml:space="preserve">Приказами Министерства энергетики и газоснабжения приморского края № 45 Пр-82 от 19.06.2019 года, № 45-Пр 78 от 02.06.2020 года,                                                                </t>
  </si>
  <si>
    <t xml:space="preserve">Приказами Министерства энергетики и газоснабжения приморского края № 45-Пр-82 от 19.06.2019 года, № 45-Пр 78 от 02.06.2020 года, №45-Пр 111 от 13.07.2021 года, № 45-Пр 137 от 17.08.2022 года, №45-Пр 191 от 11.08.2023 года </t>
  </si>
  <si>
    <t>2024</t>
  </si>
  <si>
    <t xml:space="preserve">Приказами Министерства энергетики и газоснабжения приморского края № 45 Пр-82 от 19.06.2019 года, № 45-Пр 78 от 02.06.2020 года, №45-Пр 111 от 13.07.2021 года, № 45-Пр 137 от 17.08.2022 года, №45-Пр 191 от 11.08.2023 года </t>
  </si>
  <si>
    <r>
      <t xml:space="preserve">Год раскрытия (предоставления) информации: </t>
    </r>
    <r>
      <rPr>
        <b/>
        <sz val="11"/>
        <rFont val="Times New Roman"/>
        <family val="1"/>
        <charset val="204"/>
      </rPr>
      <t>2024</t>
    </r>
  </si>
  <si>
    <t>1.6.5.</t>
  </si>
  <si>
    <t>J_1.6.5.L</t>
  </si>
  <si>
    <t>1.6.10.</t>
  </si>
  <si>
    <t>J_1.6.10.M</t>
  </si>
  <si>
    <t>1.6.14.</t>
  </si>
  <si>
    <t>J_1.6.14.M</t>
  </si>
  <si>
    <t>1.2.1.2.3</t>
  </si>
  <si>
    <t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t>
  </si>
  <si>
    <t>J_1.2.1.2.3.O</t>
  </si>
  <si>
    <t>1.2.1.2.4</t>
  </si>
  <si>
    <t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t>
  </si>
  <si>
    <t>J_1.2.1.2.4.O</t>
  </si>
  <si>
    <t>1.2.1.2.5</t>
  </si>
  <si>
    <t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t>
  </si>
  <si>
    <t>J_1.2.1.2.5.O</t>
  </si>
  <si>
    <t>1.2.1.2.6</t>
  </si>
  <si>
    <t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t>
  </si>
  <si>
    <t>J_1.2.1.2.6.O</t>
  </si>
  <si>
    <t>1.2.1.2.10</t>
  </si>
  <si>
    <t>РУ 10кВ замена МВ на ВВ:  РП-8 (5 шт.)-Советская 114А; ТП-149 (2 шт.)-Красногвардейская 128/5</t>
  </si>
  <si>
    <t>J_1.2.1.2.10.N</t>
  </si>
  <si>
    <t>1.4.1.</t>
  </si>
  <si>
    <t>ВЛЗ-10кВ Ф-31 оп.262 - ТП 164  Техническая дорога АО "Спасскцемент". Пересечение улиц: Павлика Морозова, 25 лет Октября, Пионерской.  ВЛ L-435м, КЛ L-40м</t>
  </si>
  <si>
    <t>J_1.4.1.O</t>
  </si>
  <si>
    <t>1.4.4.</t>
  </si>
  <si>
    <t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t>
  </si>
  <si>
    <t>J_1.4.4.N</t>
  </si>
  <si>
    <t>1.4.6.</t>
  </si>
  <si>
    <t>Строительство двухцепной ЛЭП -0,4 кВ от ТП-76 для электроснабжения двух МКД (ул. Ершова, 11 и Ершова, 13)</t>
  </si>
  <si>
    <t>J_1.4.6.О</t>
  </si>
  <si>
    <t>"Включение приборов учета в систему сбора и передачи данных, класс напряжения 0,22 (0,4) кВ, всего, в том числе:"</t>
  </si>
  <si>
    <t>1.2.3.5.1</t>
  </si>
  <si>
    <t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 </t>
  </si>
  <si>
    <t>J_1.2.3.5.1.N</t>
  </si>
  <si>
    <t>Финансирование капитальных вложений 2024 года, млн. рублей (с НДС)</t>
  </si>
  <si>
    <t xml:space="preserve">Приказами Министерства энергетики и газоснабжения приморского края № 45-ПР-82 от 19.06.2019 года, № 45-Пр 78 от                                 от 02.06.2020 года, №45-Пр 111 от 13.07.2021 года, № 45-Пр 137 от 17.08.2022 года, №45-Пр 191 от 11.08.2023 года </t>
  </si>
  <si>
    <t>Фактический объем финансирования капитальных вложений на 01.01.2024 года,
млн. рублей
(с НДС)</t>
  </si>
  <si>
    <t>Всего за 2024 год</t>
  </si>
  <si>
    <t>Освоение капитальных вложений 2024 года, млн. рублей (без НДС)</t>
  </si>
  <si>
    <t>Фактический объем освоения капитальных вложений на 01.01. 2024 года в прогнозных ценах соответствующих лет, млн. рублей
(без НДС)</t>
  </si>
  <si>
    <t>Остаток освоения капитальных вложений на 01.01. 2024 года, млн. рублей
(без НДС)</t>
  </si>
  <si>
    <t>Установка управляемого прокола Р20 "PIT"</t>
  </si>
  <si>
    <t>Тракторный -тягач на базе МТЗ-82</t>
  </si>
  <si>
    <t xml:space="preserve">Измеритель параметров силовых трансформаторов К 540-3 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</si>
  <si>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2024 году</t>
  </si>
  <si>
    <t>Ввод объектов инвестиционной деятельности (мощностей) в эксплуатацию в 2024 году</t>
  </si>
  <si>
    <t>Вывод объектов инвестиционной деятельности (мощностей) из эксплуатации в 2024год</t>
  </si>
  <si>
    <t>Освоение капитальных вложений 2024  года, млн. рублей (без НДС)</t>
  </si>
  <si>
    <t>Отчетный год 2024 год</t>
  </si>
  <si>
    <t>Причины 
отклонений</t>
  </si>
  <si>
    <t xml:space="preserve">Приказами Министерства энергетики и газоснабжения Приморского края № 45-Пр-82 от 19.06.2019 года, № 45-Пр 78 от 02.06.2020 года,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</si>
</sst>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#,##0.000"/>
    <numFmt numFmtId="166" formatCode="0.00000000"/>
    <numFmt numFmtId="167" formatCode="_-* #,##0.000\ _₽_-;\-* #,##0.000\ _₽_-;_-* &quot;-&quot;???\ _₽_-;_-@_-"/>
    <numFmt numFmtId="168" formatCode="_-* #,##0.00_р_._-;\-* #,##0.00_р_._-;_-* &quot;-&quot;??_р_._-;_-@_-"/>
    <numFmt numFmtId="169" formatCode="0.000%"/>
    <numFmt numFmtId="170" formatCode="0.0000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4"/>
      <name val="Times New Roman"/>
      <family val="1"/>
      <charset val="204"/>
    </font>
    <font>
      <sz val="10"/>
      <name val="Times New Roman CYR"/>
    </font>
    <font>
      <sz val="10"/>
      <name val="Times New Roman CYR"/>
      <charset val="204"/>
    </font>
    <font>
      <b/>
      <sz val="13.5"/>
      <name val="Times New Roman"/>
      <family val="1"/>
      <charset val="204"/>
    </font>
    <font>
      <sz val="5.85"/>
      <name val="Times New Roman"/>
      <family val="1"/>
      <charset val="204"/>
    </font>
    <font>
      <b/>
      <sz val="5.85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8" fillId="0" borderId="0"/>
    <xf numFmtId="0" fontId="21" fillId="0" borderId="0"/>
    <xf numFmtId="0" fontId="2" fillId="0" borderId="0"/>
    <xf numFmtId="0" fontId="22" fillId="0" borderId="0"/>
    <xf numFmtId="0" fontId="1" fillId="0" borderId="0"/>
  </cellStyleXfs>
  <cellXfs count="57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3" fillId="0" borderId="0" xfId="0" applyFont="1"/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0" fontId="3" fillId="0" borderId="1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top"/>
    </xf>
    <xf numFmtId="49" fontId="20" fillId="0" borderId="1" xfId="1" applyNumberFormat="1" applyFont="1" applyBorder="1" applyAlignment="1">
      <alignment horizontal="center" vertical="center"/>
    </xf>
    <xf numFmtId="49" fontId="20" fillId="2" borderId="1" xfId="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165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16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left"/>
    </xf>
    <xf numFmtId="49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9" fontId="19" fillId="0" borderId="1" xfId="1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20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0" xfId="0" applyFont="1" applyFill="1" applyAlignment="1">
      <alignment horizontal="right"/>
    </xf>
    <xf numFmtId="0" fontId="3" fillId="4" borderId="0" xfId="0" applyFont="1" applyFill="1" applyAlignment="1">
      <alignment vertical="top"/>
    </xf>
    <xf numFmtId="0" fontId="3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/>
    </xf>
    <xf numFmtId="49" fontId="19" fillId="4" borderId="1" xfId="1" applyNumberFormat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7" fillId="4" borderId="0" xfId="0" applyFont="1" applyFill="1" applyAlignment="1">
      <alignment wrapText="1"/>
    </xf>
    <xf numFmtId="0" fontId="7" fillId="4" borderId="0" xfId="0" applyFont="1" applyFill="1"/>
    <xf numFmtId="0" fontId="4" fillId="4" borderId="0" xfId="0" applyFont="1" applyFill="1" applyAlignment="1">
      <alignment horizont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right" vertical="top" wrapText="1"/>
    </xf>
    <xf numFmtId="0" fontId="2" fillId="4" borderId="0" xfId="0" applyFont="1" applyFill="1" applyAlignment="1">
      <alignment vertical="center" wrapText="1"/>
    </xf>
    <xf numFmtId="0" fontId="8" fillId="4" borderId="16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right" vertical="top" wrapText="1"/>
    </xf>
    <xf numFmtId="0" fontId="9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10" fillId="4" borderId="0" xfId="0" applyFont="1" applyFill="1" applyAlignment="1">
      <alignment horizontal="left"/>
    </xf>
    <xf numFmtId="0" fontId="2" fillId="4" borderId="0" xfId="0" applyFont="1" applyFill="1" applyAlignment="1">
      <alignment vertical="top"/>
    </xf>
    <xf numFmtId="0" fontId="8" fillId="4" borderId="0" xfId="0" applyFont="1" applyFill="1" applyAlignment="1">
      <alignment horizontal="center" vertical="top"/>
    </xf>
    <xf numFmtId="0" fontId="11" fillId="4" borderId="0" xfId="0" applyFont="1" applyFill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top"/>
    </xf>
    <xf numFmtId="1" fontId="7" fillId="4" borderId="1" xfId="0" applyNumberFormat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left" vertical="center" wrapText="1"/>
    </xf>
    <xf numFmtId="167" fontId="2" fillId="4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3" fillId="4" borderId="1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0" fontId="7" fillId="4" borderId="16" xfId="0" applyFont="1" applyFill="1" applyBorder="1"/>
    <xf numFmtId="49" fontId="7" fillId="4" borderId="0" xfId="0" applyNumberFormat="1" applyFont="1" applyFill="1"/>
    <xf numFmtId="0" fontId="5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 vertical="top"/>
    </xf>
    <xf numFmtId="0" fontId="10" fillId="4" borderId="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2" fillId="4" borderId="0" xfId="2" applyFont="1" applyFill="1"/>
    <xf numFmtId="0" fontId="2" fillId="4" borderId="0" xfId="3" applyFont="1" applyFill="1"/>
    <xf numFmtId="0" fontId="23" fillId="4" borderId="0" xfId="2" applyFont="1" applyFill="1" applyAlignment="1"/>
    <xf numFmtId="0" fontId="23" fillId="4" borderId="0" xfId="2" applyFont="1" applyFill="1" applyBorder="1" applyAlignment="1">
      <alignment horizontal="center" wrapText="1"/>
    </xf>
    <xf numFmtId="0" fontId="7" fillId="4" borderId="0" xfId="3" applyFont="1" applyFill="1"/>
    <xf numFmtId="0" fontId="7" fillId="4" borderId="1" xfId="5" applyFont="1" applyFill="1" applyBorder="1" applyAlignment="1">
      <alignment vertical="center"/>
    </xf>
    <xf numFmtId="165" fontId="7" fillId="4" borderId="1" xfId="3" applyNumberFormat="1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left" vertical="center" wrapText="1" indent="1"/>
    </xf>
    <xf numFmtId="0" fontId="7" fillId="4" borderId="1" xfId="3" applyFont="1" applyFill="1" applyBorder="1" applyAlignment="1">
      <alignment horizontal="left" vertical="center" wrapText="1" indent="3"/>
    </xf>
    <xf numFmtId="0" fontId="7" fillId="4" borderId="1" xfId="3" applyFont="1" applyFill="1" applyBorder="1" applyAlignment="1">
      <alignment horizontal="left" vertical="center" wrapText="1" indent="5"/>
    </xf>
    <xf numFmtId="0" fontId="7" fillId="4" borderId="1" xfId="5" applyFont="1" applyFill="1" applyBorder="1" applyAlignment="1">
      <alignment horizontal="left" vertical="center" wrapText="1" indent="7"/>
    </xf>
    <xf numFmtId="0" fontId="7" fillId="4" borderId="1" xfId="3" applyFont="1" applyFill="1" applyBorder="1" applyAlignment="1">
      <alignment horizontal="left" vertical="center" wrapText="1" indent="1"/>
    </xf>
    <xf numFmtId="0" fontId="27" fillId="4" borderId="0" xfId="2" applyFont="1" applyFill="1" applyAlignment="1">
      <alignment horizontal="left"/>
    </xf>
    <xf numFmtId="165" fontId="27" fillId="4" borderId="0" xfId="2" applyNumberFormat="1" applyFont="1" applyFill="1" applyAlignment="1">
      <alignment horizontal="left"/>
    </xf>
    <xf numFmtId="49" fontId="7" fillId="4" borderId="0" xfId="3" applyNumberFormat="1" applyFont="1" applyFill="1" applyAlignment="1">
      <alignment horizontal="center" vertical="center"/>
    </xf>
    <xf numFmtId="0" fontId="2" fillId="4" borderId="0" xfId="3" applyFont="1" applyFill="1" applyAlignment="1">
      <alignment wrapText="1"/>
    </xf>
    <xf numFmtId="0" fontId="7" fillId="4" borderId="0" xfId="3" applyFont="1" applyFill="1" applyAlignment="1">
      <alignment horizontal="center" vertical="center" wrapText="1"/>
    </xf>
    <xf numFmtId="3" fontId="7" fillId="4" borderId="0" xfId="3" applyNumberFormat="1" applyFont="1" applyFill="1" applyBorder="1" applyAlignment="1">
      <alignment horizontal="center" vertical="center" wrapText="1"/>
    </xf>
    <xf numFmtId="0" fontId="2" fillId="4" borderId="0" xfId="3" applyFont="1" applyFill="1" applyBorder="1"/>
    <xf numFmtId="165" fontId="27" fillId="4" borderId="0" xfId="2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3" fillId="4" borderId="0" xfId="2" applyFont="1" applyFill="1" applyBorder="1" applyAlignment="1"/>
    <xf numFmtId="0" fontId="7" fillId="4" borderId="0" xfId="3" applyFont="1" applyFill="1" applyBorder="1"/>
    <xf numFmtId="0" fontId="2" fillId="4" borderId="0" xfId="2" applyFont="1" applyFill="1" applyBorder="1"/>
    <xf numFmtId="49" fontId="5" fillId="0" borderId="0" xfId="0" applyNumberFormat="1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3" fillId="4" borderId="0" xfId="0" applyFont="1" applyFill="1" applyAlignment="1">
      <alignment horizontal="left"/>
    </xf>
    <xf numFmtId="0" fontId="23" fillId="4" borderId="0" xfId="0" applyFont="1" applyFill="1" applyAlignment="1">
      <alignment horizontal="right"/>
    </xf>
    <xf numFmtId="0" fontId="23" fillId="4" borderId="0" xfId="0" applyFont="1" applyFill="1" applyAlignment="1">
      <alignment horizontal="center" vertical="top"/>
    </xf>
    <xf numFmtId="49" fontId="29" fillId="4" borderId="0" xfId="0" applyNumberFormat="1" applyFont="1" applyFill="1" applyAlignment="1">
      <alignment horizontal="left"/>
    </xf>
    <xf numFmtId="0" fontId="23" fillId="4" borderId="0" xfId="0" applyFont="1" applyFill="1" applyAlignment="1">
      <alignment vertical="top"/>
    </xf>
    <xf numFmtId="0" fontId="2" fillId="4" borderId="16" xfId="0" applyFont="1" applyFill="1" applyBorder="1" applyAlignment="1">
      <alignment horizontal="left"/>
    </xf>
    <xf numFmtId="0" fontId="2" fillId="4" borderId="0" xfId="0" applyFont="1" applyFill="1"/>
    <xf numFmtId="49" fontId="15" fillId="0" borderId="0" xfId="0" applyNumberFormat="1" applyFont="1" applyAlignment="1">
      <alignment wrapText="1"/>
    </xf>
    <xf numFmtId="49" fontId="14" fillId="0" borderId="0" xfId="0" applyNumberFormat="1" applyFont="1" applyAlignment="1">
      <alignment wrapText="1"/>
    </xf>
    <xf numFmtId="49" fontId="12" fillId="4" borderId="0" xfId="0" applyNumberFormat="1" applyFont="1" applyFill="1" applyBorder="1" applyAlignment="1">
      <alignment wrapText="1"/>
    </xf>
    <xf numFmtId="0" fontId="10" fillId="4" borderId="0" xfId="0" applyFont="1" applyFill="1" applyBorder="1" applyAlignment="1">
      <alignment horizontal="left"/>
    </xf>
    <xf numFmtId="0" fontId="2" fillId="4" borderId="0" xfId="0" applyFont="1" applyFill="1" applyAlignment="1">
      <alignment horizontal="right" vertical="top" wrapText="1"/>
    </xf>
    <xf numFmtId="49" fontId="29" fillId="4" borderId="0" xfId="0" applyNumberFormat="1" applyFont="1" applyFill="1" applyAlignment="1">
      <alignment horizontal="left"/>
    </xf>
    <xf numFmtId="0" fontId="2" fillId="4" borderId="16" xfId="0" applyFont="1" applyFill="1" applyBorder="1" applyAlignment="1">
      <alignment vertical="center" wrapText="1"/>
    </xf>
    <xf numFmtId="164" fontId="2" fillId="4" borderId="0" xfId="0" applyNumberFormat="1" applyFont="1" applyFill="1" applyAlignment="1">
      <alignment horizontal="left"/>
    </xf>
    <xf numFmtId="49" fontId="15" fillId="4" borderId="0" xfId="0" applyNumberFormat="1" applyFont="1" applyFill="1" applyAlignment="1">
      <alignment wrapText="1"/>
    </xf>
    <xf numFmtId="0" fontId="10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right" vertical="top" wrapText="1"/>
    </xf>
    <xf numFmtId="0" fontId="4" fillId="4" borderId="0" xfId="0" applyFont="1" applyFill="1" applyAlignment="1">
      <alignment horizontal="right" vertical="top" wrapText="1"/>
    </xf>
    <xf numFmtId="49" fontId="16" fillId="4" borderId="0" xfId="0" applyNumberFormat="1" applyFont="1" applyFill="1" applyAlignment="1">
      <alignment horizontal="left" wrapText="1"/>
    </xf>
    <xf numFmtId="49" fontId="16" fillId="4" borderId="16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vertical="top"/>
    </xf>
    <xf numFmtId="0" fontId="8" fillId="4" borderId="0" xfId="0" applyFont="1" applyFill="1" applyAlignment="1">
      <alignment horizontal="right" vertical="top" wrapText="1"/>
    </xf>
    <xf numFmtId="0" fontId="7" fillId="4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7" fillId="0" borderId="0" xfId="0" applyFont="1" applyFill="1"/>
    <xf numFmtId="0" fontId="2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49" fontId="13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25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vertical="top" wrapText="1"/>
    </xf>
    <xf numFmtId="168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49" fontId="25" fillId="4" borderId="1" xfId="3" applyNumberFormat="1" applyFont="1" applyFill="1" applyBorder="1" applyAlignment="1">
      <alignment horizontal="center" vertical="center"/>
    </xf>
    <xf numFmtId="16" fontId="2" fillId="4" borderId="1" xfId="0" applyNumberFormat="1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vertical="top" wrapText="1"/>
    </xf>
    <xf numFmtId="0" fontId="26" fillId="4" borderId="1" xfId="0" applyFont="1" applyFill="1" applyBorder="1"/>
    <xf numFmtId="0" fontId="7" fillId="4" borderId="1" xfId="3" applyFont="1" applyFill="1" applyBorder="1" applyAlignment="1">
      <alignment horizontal="center" vertical="center"/>
    </xf>
    <xf numFmtId="49" fontId="7" fillId="4" borderId="1" xfId="5" applyNumberFormat="1" applyFont="1" applyFill="1" applyBorder="1" applyAlignment="1">
      <alignment horizontal="center" vertical="center"/>
    </xf>
    <xf numFmtId="49" fontId="7" fillId="4" borderId="1" xfId="5" applyNumberFormat="1" applyFont="1" applyFill="1" applyBorder="1" applyAlignment="1">
      <alignment horizontal="left" vertical="center" inden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169" fontId="2" fillId="4" borderId="1" xfId="0" applyNumberFormat="1" applyFont="1" applyFill="1" applyBorder="1"/>
    <xf numFmtId="169" fontId="2" fillId="4" borderId="1" xfId="0" applyNumberFormat="1" applyFont="1" applyFill="1" applyBorder="1" applyAlignment="1">
      <alignment horizontal="center"/>
    </xf>
    <xf numFmtId="169" fontId="2" fillId="4" borderId="1" xfId="0" applyNumberFormat="1" applyFont="1" applyFill="1" applyBorder="1" applyAlignment="1">
      <alignment horizontal="center" vertical="top" wrapText="1"/>
    </xf>
    <xf numFmtId="169" fontId="7" fillId="4" borderId="1" xfId="3" applyNumberFormat="1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/>
    </xf>
    <xf numFmtId="168" fontId="2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0" fillId="4" borderId="1" xfId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49" fontId="5" fillId="4" borderId="0" xfId="0" applyNumberFormat="1" applyFont="1" applyFill="1" applyAlignment="1">
      <alignment horizontal="left" wrapText="1"/>
    </xf>
    <xf numFmtId="49" fontId="12" fillId="4" borderId="16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right" vertical="top" wrapText="1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top"/>
    </xf>
    <xf numFmtId="0" fontId="14" fillId="4" borderId="16" xfId="0" applyFont="1" applyFill="1" applyBorder="1" applyAlignment="1">
      <alignment horizontal="left"/>
    </xf>
    <xf numFmtId="0" fontId="7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 vertical="center" wrapText="1"/>
    </xf>
    <xf numFmtId="0" fontId="3" fillId="4" borderId="21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9" fontId="13" fillId="4" borderId="16" xfId="0" applyNumberFormat="1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2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right" vertical="top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4" fillId="0" borderId="16" xfId="0" applyFont="1" applyFill="1" applyBorder="1" applyAlignment="1">
      <alignment horizontal="left"/>
    </xf>
    <xf numFmtId="0" fontId="7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left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7" fillId="0" borderId="21" xfId="0" applyFont="1" applyBorder="1" applyAlignment="1">
      <alignment horizontal="center" vertical="top"/>
    </xf>
    <xf numFmtId="0" fontId="7" fillId="0" borderId="16" xfId="0" applyFont="1" applyBorder="1" applyAlignment="1">
      <alignment horizontal="right"/>
    </xf>
    <xf numFmtId="0" fontId="11" fillId="4" borderId="24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49" fontId="16" fillId="4" borderId="0" xfId="0" applyNumberFormat="1" applyFont="1" applyFill="1" applyAlignment="1">
      <alignment horizontal="left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center"/>
    </xf>
    <xf numFmtId="0" fontId="11" fillId="4" borderId="24" xfId="0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top" wrapText="1"/>
    </xf>
    <xf numFmtId="49" fontId="16" fillId="4" borderId="16" xfId="0" applyNumberFormat="1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top"/>
    </xf>
    <xf numFmtId="0" fontId="16" fillId="4" borderId="16" xfId="0" applyFont="1" applyFill="1" applyBorder="1" applyAlignment="1">
      <alignment horizontal="left"/>
    </xf>
    <xf numFmtId="0" fontId="2" fillId="4" borderId="0" xfId="0" applyFont="1" applyFill="1" applyAlignment="1">
      <alignment horizontal="right" wrapText="1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3" fillId="0" borderId="21" xfId="0" applyFont="1" applyBorder="1" applyAlignment="1">
      <alignment horizontal="center" vertical="top"/>
    </xf>
    <xf numFmtId="0" fontId="14" fillId="0" borderId="16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49" fontId="29" fillId="4" borderId="16" xfId="0" applyNumberFormat="1" applyFont="1" applyFill="1" applyBorder="1" applyAlignment="1">
      <alignment horizontal="center"/>
    </xf>
    <xf numFmtId="0" fontId="29" fillId="4" borderId="16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9" fontId="29" fillId="4" borderId="0" xfId="0" applyNumberFormat="1" applyFont="1" applyFill="1" applyAlignment="1">
      <alignment horizontal="left"/>
    </xf>
    <xf numFmtId="49" fontId="29" fillId="4" borderId="0" xfId="0" applyNumberFormat="1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9" fillId="4" borderId="16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center" vertical="top"/>
    </xf>
    <xf numFmtId="0" fontId="23" fillId="4" borderId="0" xfId="0" applyFont="1" applyFill="1" applyAlignment="1">
      <alignment horizontal="center" vertical="top"/>
    </xf>
    <xf numFmtId="0" fontId="1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top"/>
    </xf>
    <xf numFmtId="49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15" fillId="0" borderId="16" xfId="0" applyFont="1" applyBorder="1" applyAlignment="1">
      <alignment horizontal="left"/>
    </xf>
    <xf numFmtId="0" fontId="8" fillId="4" borderId="0" xfId="0" applyFont="1" applyFill="1" applyAlignment="1">
      <alignment horizontal="right" vertical="top" wrapText="1"/>
    </xf>
    <xf numFmtId="0" fontId="5" fillId="4" borderId="0" xfId="0" applyFont="1" applyFill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left"/>
    </xf>
    <xf numFmtId="0" fontId="10" fillId="4" borderId="0" xfId="0" applyFont="1" applyFill="1" applyAlignment="1">
      <alignment horizontal="center" vertical="top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/>
    </xf>
    <xf numFmtId="0" fontId="4" fillId="0" borderId="24" xfId="0" applyFont="1" applyBorder="1" applyAlignment="1">
      <alignment horizontal="left" vertical="center" indent="2"/>
    </xf>
    <xf numFmtId="0" fontId="4" fillId="0" borderId="20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 indent="2"/>
    </xf>
    <xf numFmtId="0" fontId="4" fillId="0" borderId="24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 indent="2"/>
    </xf>
    <xf numFmtId="0" fontId="4" fillId="0" borderId="20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left" vertical="center" wrapText="1" indent="2"/>
    </xf>
    <xf numFmtId="0" fontId="4" fillId="0" borderId="24" xfId="0" applyFont="1" applyBorder="1" applyAlignment="1">
      <alignment horizontal="left" vertical="center" indent="3"/>
    </xf>
    <xf numFmtId="0" fontId="4" fillId="0" borderId="20" xfId="0" applyFont="1" applyBorder="1" applyAlignment="1">
      <alignment horizontal="left" vertical="center" indent="3"/>
    </xf>
    <xf numFmtId="0" fontId="4" fillId="0" borderId="17" xfId="0" applyFont="1" applyBorder="1" applyAlignment="1">
      <alignment horizontal="left" vertical="center" indent="3"/>
    </xf>
    <xf numFmtId="0" fontId="4" fillId="0" borderId="24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indent="2"/>
    </xf>
    <xf numFmtId="0" fontId="4" fillId="0" borderId="33" xfId="0" applyFont="1" applyBorder="1" applyAlignment="1">
      <alignment horizontal="left" vertical="center" indent="2"/>
    </xf>
    <xf numFmtId="0" fontId="4" fillId="0" borderId="19" xfId="0" applyFont="1" applyBorder="1" applyAlignment="1">
      <alignment horizontal="left" vertical="center" indent="2"/>
    </xf>
    <xf numFmtId="0" fontId="4" fillId="0" borderId="4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center" indent="4"/>
    </xf>
    <xf numFmtId="0" fontId="4" fillId="0" borderId="20" xfId="0" applyFont="1" applyBorder="1" applyAlignment="1">
      <alignment horizontal="left" vertical="center" indent="4"/>
    </xf>
    <xf numFmtId="0" fontId="4" fillId="0" borderId="17" xfId="0" applyFont="1" applyBorder="1" applyAlignment="1">
      <alignment horizontal="left" vertical="center" indent="4"/>
    </xf>
    <xf numFmtId="0" fontId="4" fillId="0" borderId="2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 indent="3"/>
    </xf>
    <xf numFmtId="0" fontId="4" fillId="0" borderId="20" xfId="0" applyFont="1" applyBorder="1" applyAlignment="1">
      <alignment horizontal="left" vertical="center" wrapText="1" indent="3"/>
    </xf>
    <xf numFmtId="0" fontId="4" fillId="0" borderId="17" xfId="0" applyFont="1" applyBorder="1" applyAlignment="1">
      <alignment horizontal="left" vertical="center" wrapText="1" indent="3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indent="3"/>
    </xf>
    <xf numFmtId="0" fontId="4" fillId="0" borderId="21" xfId="0" applyFont="1" applyBorder="1" applyAlignment="1">
      <alignment horizontal="left" vertical="center" indent="3"/>
    </xf>
    <xf numFmtId="0" fontId="4" fillId="0" borderId="18" xfId="0" applyFont="1" applyBorder="1" applyAlignment="1">
      <alignment horizontal="left" vertical="center" indent="3"/>
    </xf>
    <xf numFmtId="0" fontId="6" fillId="0" borderId="32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indent="5"/>
    </xf>
    <xf numFmtId="0" fontId="4" fillId="0" borderId="20" xfId="0" applyFont="1" applyBorder="1" applyAlignment="1">
      <alignment horizontal="left" vertical="center" indent="5"/>
    </xf>
    <xf numFmtId="0" fontId="4" fillId="0" borderId="17" xfId="0" applyFont="1" applyBorder="1" applyAlignment="1">
      <alignment horizontal="left" vertical="center" indent="5"/>
    </xf>
    <xf numFmtId="0" fontId="4" fillId="0" borderId="24" xfId="0" applyFont="1" applyBorder="1" applyAlignment="1">
      <alignment horizontal="left" vertical="center" wrapText="1" indent="4"/>
    </xf>
    <xf numFmtId="0" fontId="4" fillId="0" borderId="20" xfId="0" applyFont="1" applyBorder="1" applyAlignment="1">
      <alignment horizontal="left" vertical="center" wrapText="1" indent="4"/>
    </xf>
    <xf numFmtId="0" fontId="4" fillId="0" borderId="17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4" borderId="16" xfId="0" applyFont="1" applyFill="1" applyBorder="1" applyAlignment="1">
      <alignment horizontal="center" vertical="top"/>
    </xf>
    <xf numFmtId="164" fontId="5" fillId="4" borderId="1" xfId="0" applyNumberFormat="1" applyFont="1" applyFill="1" applyBorder="1" applyAlignment="1">
      <alignment horizontal="center" vertical="center" wrapText="1"/>
    </xf>
    <xf numFmtId="169" fontId="2" fillId="4" borderId="1" xfId="0" applyNumberFormat="1" applyFont="1" applyFill="1" applyBorder="1" applyAlignment="1">
      <alignment horizontal="center"/>
    </xf>
    <xf numFmtId="16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7" fillId="4" borderId="1" xfId="3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top" wrapText="1"/>
    </xf>
    <xf numFmtId="0" fontId="7" fillId="4" borderId="1" xfId="2" applyFont="1" applyFill="1" applyBorder="1" applyAlignment="1">
      <alignment horizontal="center" vertical="center" wrapText="1"/>
    </xf>
    <xf numFmtId="168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4" fillId="4" borderId="1" xfId="3" applyNumberFormat="1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169" fontId="2" fillId="4" borderId="1" xfId="0" applyNumberFormat="1" applyFont="1" applyFill="1" applyBorder="1" applyAlignment="1">
      <alignment horizontal="center" vertical="top" wrapText="1"/>
    </xf>
    <xf numFmtId="164" fontId="2" fillId="4" borderId="15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7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 vertical="top" wrapText="1"/>
    </xf>
    <xf numFmtId="49" fontId="7" fillId="4" borderId="24" xfId="3" applyNumberFormat="1" applyFont="1" applyFill="1" applyBorder="1" applyAlignment="1">
      <alignment horizontal="center" vertical="center" wrapText="1"/>
    </xf>
    <xf numFmtId="49" fontId="7" fillId="4" borderId="17" xfId="3" applyNumberFormat="1" applyFont="1" applyFill="1" applyBorder="1" applyAlignment="1">
      <alignment horizontal="center" vertical="center" wrapText="1"/>
    </xf>
    <xf numFmtId="0" fontId="7" fillId="4" borderId="15" xfId="3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10" xfId="5" xr:uid="{00000000-0005-0000-0000-000001000000}"/>
    <cellStyle name="Обычный 2" xfId="2" xr:uid="{00000000-0005-0000-0000-000002000000}"/>
    <cellStyle name="Обычный 3 2" xfId="3" xr:uid="{00000000-0005-0000-0000-000003000000}"/>
    <cellStyle name="Обычный 4" xfId="4" xr:uid="{00000000-0005-0000-0000-000004000000}"/>
    <cellStyle name="Обычный 7" xfId="1" xr:uid="{00000000-0005-0000-0000-000005000000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fessional\Desktop\&#1048;&#1085;&#1074;&#1077;&#1089;&#1090;&#1080;&#1094;&#1080;&#1086;&#1085;&#1085;&#1072;&#1103;%20&#1087;&#1088;&#1086;&#1075;&#1088;&#1072;&#1084;&#1084;&#1072;%202024&#1075;(&#1082;&#1086;&#1088;&#1088;&#1077;&#1082;&#1090;&#1080;&#1088;&#1086;&#1074;&#1082;&#107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.1"/>
      <sheetName val="11.2"/>
      <sheetName val="11.3"/>
      <sheetName val="12"/>
      <sheetName val="13"/>
      <sheetName val="14"/>
      <sheetName val="15"/>
      <sheetName val="16"/>
      <sheetName val="17"/>
      <sheetName val="18"/>
      <sheetName val="19"/>
      <sheetName val="8(фин. план)"/>
    </sheetNames>
    <sheetDataSet>
      <sheetData sheetId="0" refreshError="1"/>
      <sheetData sheetId="1">
        <row r="19">
          <cell r="BU19">
            <v>14.241935999999999</v>
          </cell>
          <cell r="BV19">
            <v>13.123343999999999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"/>
  <sheetViews>
    <sheetView tabSelected="1" view="pageBreakPreview" topLeftCell="A21" zoomScale="80" zoomScaleNormal="100" zoomScaleSheetLayoutView="80" workbookViewId="0">
      <selection activeCell="Q27" sqref="Q27"/>
    </sheetView>
  </sheetViews>
  <sheetFormatPr defaultRowHeight="15.75" x14ac:dyDescent="0.25"/>
  <cols>
    <col min="1" max="1" width="8.7109375" style="98" customWidth="1"/>
    <col min="2" max="2" width="53.7109375" style="98" customWidth="1"/>
    <col min="3" max="3" width="15.140625" style="98" customWidth="1"/>
    <col min="4" max="4" width="15.28515625" style="98" customWidth="1"/>
    <col min="5" max="5" width="13.5703125" style="98" customWidth="1"/>
    <col min="6" max="6" width="13.7109375" style="98" customWidth="1"/>
    <col min="7" max="8" width="7.28515625" style="98" customWidth="1"/>
    <col min="9" max="9" width="9" style="98" customWidth="1"/>
    <col min="10" max="13" width="7.28515625" style="98" customWidth="1"/>
    <col min="14" max="14" width="7.5703125" style="98" customWidth="1"/>
    <col min="15" max="15" width="7.28515625" style="98" customWidth="1"/>
    <col min="16" max="16" width="8.42578125" style="98" customWidth="1"/>
    <col min="17" max="17" width="15.28515625" style="98" customWidth="1"/>
    <col min="18" max="18" width="9.5703125" style="98" customWidth="1"/>
    <col min="19" max="19" width="7.85546875" style="98" customWidth="1"/>
    <col min="20" max="20" width="10.28515625" style="98" customWidth="1"/>
    <col min="21" max="16384" width="9.140625" style="98"/>
  </cols>
  <sheetData>
    <row r="1" spans="1:22" s="95" customFormat="1" ht="12" x14ac:dyDescent="0.2">
      <c r="T1" s="106" t="s">
        <v>691</v>
      </c>
    </row>
    <row r="2" spans="1:22" s="95" customFormat="1" ht="24" customHeight="1" x14ac:dyDescent="0.2">
      <c r="R2" s="288" t="s">
        <v>3</v>
      </c>
      <c r="S2" s="288"/>
      <c r="T2" s="288"/>
    </row>
    <row r="3" spans="1:22" s="95" customFormat="1" ht="24" customHeight="1" x14ac:dyDescent="0.2">
      <c r="R3" s="208"/>
      <c r="S3" s="208"/>
      <c r="T3" s="208"/>
    </row>
    <row r="4" spans="1:22" s="95" customFormat="1" ht="24" customHeight="1" x14ac:dyDescent="0.2">
      <c r="M4" s="292" t="s">
        <v>852</v>
      </c>
      <c r="N4" s="292"/>
      <c r="O4" s="292"/>
      <c r="P4" s="292"/>
      <c r="Q4" s="292"/>
      <c r="R4" s="292"/>
      <c r="S4" s="292"/>
      <c r="T4" s="292"/>
    </row>
    <row r="5" spans="1:22" s="95" customFormat="1" ht="24" customHeight="1" x14ac:dyDescent="0.2">
      <c r="M5" s="110"/>
      <c r="N5" s="110"/>
      <c r="P5" s="197"/>
      <c r="Q5" s="197"/>
      <c r="R5" s="293" t="s">
        <v>853</v>
      </c>
      <c r="S5" s="293"/>
      <c r="T5" s="293"/>
    </row>
    <row r="6" spans="1:22" s="95" customFormat="1" ht="24" customHeight="1" x14ac:dyDescent="0.2">
      <c r="M6" s="107"/>
      <c r="N6" s="107"/>
      <c r="O6" s="212"/>
      <c r="P6" s="294" t="s">
        <v>847</v>
      </c>
      <c r="Q6" s="294"/>
      <c r="R6" s="212"/>
      <c r="S6" s="212"/>
      <c r="T6" s="212"/>
    </row>
    <row r="7" spans="1:22" s="95" customFormat="1" ht="24" customHeight="1" x14ac:dyDescent="0.2">
      <c r="N7" s="110"/>
      <c r="O7" s="212"/>
      <c r="P7" s="212"/>
      <c r="Q7" s="97" t="s">
        <v>848</v>
      </c>
      <c r="S7" s="212"/>
      <c r="T7" s="212"/>
    </row>
    <row r="8" spans="1:22" s="96" customFormat="1" x14ac:dyDescent="0.25">
      <c r="A8" s="289" t="s">
        <v>692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</row>
    <row r="9" spans="1:22" s="96" customFormat="1" ht="18.75" customHeight="1" x14ac:dyDescent="0.2">
      <c r="F9" s="97" t="s">
        <v>693</v>
      </c>
      <c r="G9" s="287" t="s">
        <v>857</v>
      </c>
      <c r="H9" s="287"/>
      <c r="I9" s="96" t="s">
        <v>694</v>
      </c>
      <c r="J9" s="287" t="s">
        <v>1151</v>
      </c>
      <c r="K9" s="287"/>
      <c r="L9" s="96" t="s">
        <v>695</v>
      </c>
    </row>
    <row r="10" spans="1:22" ht="11.25" customHeight="1" x14ac:dyDescent="0.25"/>
    <row r="11" spans="1:22" s="96" customFormat="1" ht="14.25" x14ac:dyDescent="0.2">
      <c r="F11" s="97" t="s">
        <v>696</v>
      </c>
      <c r="G11" s="291" t="s">
        <v>854</v>
      </c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</row>
    <row r="12" spans="1:22" s="99" customFormat="1" ht="12.75" customHeight="1" x14ac:dyDescent="0.2">
      <c r="G12" s="290" t="s">
        <v>4</v>
      </c>
      <c r="H12" s="290"/>
      <c r="I12" s="290"/>
      <c r="J12" s="290"/>
      <c r="K12" s="290"/>
      <c r="L12" s="290"/>
      <c r="M12" s="290"/>
      <c r="N12" s="290"/>
      <c r="O12" s="290"/>
      <c r="P12" s="205"/>
    </row>
    <row r="13" spans="1:22" ht="11.25" customHeight="1" x14ac:dyDescent="0.25"/>
    <row r="14" spans="1:22" s="96" customFormat="1" ht="12.75" x14ac:dyDescent="0.2">
      <c r="I14" s="97" t="s">
        <v>697</v>
      </c>
      <c r="J14" s="287" t="s">
        <v>1151</v>
      </c>
      <c r="K14" s="287"/>
      <c r="L14" s="96" t="s">
        <v>5</v>
      </c>
    </row>
    <row r="15" spans="1:22" ht="11.25" customHeight="1" x14ac:dyDescent="0.25">
      <c r="N15" s="198"/>
      <c r="O15" s="198"/>
      <c r="P15" s="198"/>
    </row>
    <row r="16" spans="1:22" s="96" customFormat="1" ht="27.75" customHeight="1" x14ac:dyDescent="0.25">
      <c r="G16" s="97" t="s">
        <v>698</v>
      </c>
      <c r="H16" s="286" t="s">
        <v>1189</v>
      </c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</row>
    <row r="17" spans="1:20" s="99" customFormat="1" ht="12.75" customHeight="1" x14ac:dyDescent="0.2">
      <c r="H17" s="290" t="s">
        <v>6</v>
      </c>
      <c r="I17" s="290"/>
      <c r="J17" s="290"/>
      <c r="K17" s="290"/>
      <c r="L17" s="290"/>
      <c r="M17" s="290"/>
      <c r="N17" s="290"/>
      <c r="O17" s="290"/>
      <c r="P17" s="290"/>
    </row>
    <row r="18" spans="1:20" ht="11.25" customHeight="1" x14ac:dyDescent="0.25"/>
    <row r="19" spans="1:20" s="95" customFormat="1" ht="81.75" customHeight="1" x14ac:dyDescent="0.2">
      <c r="A19" s="295" t="s">
        <v>699</v>
      </c>
      <c r="B19" s="295" t="s">
        <v>700</v>
      </c>
      <c r="C19" s="295" t="s">
        <v>701</v>
      </c>
      <c r="D19" s="295" t="s">
        <v>702</v>
      </c>
      <c r="E19" s="295" t="s">
        <v>1190</v>
      </c>
      <c r="F19" s="295" t="s">
        <v>849</v>
      </c>
      <c r="G19" s="299" t="s">
        <v>1188</v>
      </c>
      <c r="H19" s="300"/>
      <c r="I19" s="300"/>
      <c r="J19" s="300"/>
      <c r="K19" s="300"/>
      <c r="L19" s="300"/>
      <c r="M19" s="300"/>
      <c r="N19" s="300"/>
      <c r="O19" s="300"/>
      <c r="P19" s="301"/>
      <c r="Q19" s="295" t="s">
        <v>703</v>
      </c>
      <c r="R19" s="299" t="s">
        <v>704</v>
      </c>
      <c r="S19" s="301"/>
      <c r="T19" s="295" t="s">
        <v>705</v>
      </c>
    </row>
    <row r="20" spans="1:20" s="95" customFormat="1" ht="15" customHeight="1" x14ac:dyDescent="0.2">
      <c r="A20" s="296"/>
      <c r="B20" s="296"/>
      <c r="C20" s="296"/>
      <c r="D20" s="296"/>
      <c r="E20" s="296"/>
      <c r="F20" s="296"/>
      <c r="G20" s="299" t="s">
        <v>706</v>
      </c>
      <c r="H20" s="301"/>
      <c r="I20" s="299" t="s">
        <v>707</v>
      </c>
      <c r="J20" s="301"/>
      <c r="K20" s="299" t="s">
        <v>708</v>
      </c>
      <c r="L20" s="301"/>
      <c r="M20" s="299" t="s">
        <v>709</v>
      </c>
      <c r="N20" s="301"/>
      <c r="O20" s="299" t="s">
        <v>710</v>
      </c>
      <c r="P20" s="301"/>
      <c r="Q20" s="296"/>
      <c r="R20" s="295" t="s">
        <v>711</v>
      </c>
      <c r="S20" s="302" t="s">
        <v>2</v>
      </c>
      <c r="T20" s="296"/>
    </row>
    <row r="21" spans="1:20" s="95" customFormat="1" ht="87" customHeight="1" x14ac:dyDescent="0.2">
      <c r="A21" s="297"/>
      <c r="B21" s="297"/>
      <c r="C21" s="297"/>
      <c r="D21" s="297"/>
      <c r="E21" s="298"/>
      <c r="F21" s="298"/>
      <c r="G21" s="214" t="s">
        <v>0</v>
      </c>
      <c r="H21" s="214" t="s">
        <v>1</v>
      </c>
      <c r="I21" s="214" t="s">
        <v>0</v>
      </c>
      <c r="J21" s="214" t="s">
        <v>1</v>
      </c>
      <c r="K21" s="214" t="s">
        <v>0</v>
      </c>
      <c r="L21" s="214" t="s">
        <v>1</v>
      </c>
      <c r="M21" s="214" t="s">
        <v>0</v>
      </c>
      <c r="N21" s="214" t="s">
        <v>1</v>
      </c>
      <c r="O21" s="214" t="s">
        <v>0</v>
      </c>
      <c r="P21" s="214" t="s">
        <v>1</v>
      </c>
      <c r="Q21" s="298"/>
      <c r="R21" s="297"/>
      <c r="S21" s="303"/>
      <c r="T21" s="297"/>
    </row>
    <row r="22" spans="1:20" s="95" customFormat="1" ht="12" x14ac:dyDescent="0.2">
      <c r="A22" s="100">
        <v>1</v>
      </c>
      <c r="B22" s="100">
        <v>2</v>
      </c>
      <c r="C22" s="100">
        <v>3</v>
      </c>
      <c r="D22" s="100">
        <v>4</v>
      </c>
      <c r="E22" s="100">
        <v>5</v>
      </c>
      <c r="F22" s="100">
        <v>6</v>
      </c>
      <c r="G22" s="100">
        <v>7</v>
      </c>
      <c r="H22" s="100">
        <v>8</v>
      </c>
      <c r="I22" s="100">
        <v>9</v>
      </c>
      <c r="J22" s="100">
        <v>10</v>
      </c>
      <c r="K22" s="100">
        <v>11</v>
      </c>
      <c r="L22" s="100">
        <v>12</v>
      </c>
      <c r="M22" s="100">
        <v>13</v>
      </c>
      <c r="N22" s="100">
        <v>14</v>
      </c>
      <c r="O22" s="100">
        <v>15</v>
      </c>
      <c r="P22" s="100">
        <v>16</v>
      </c>
      <c r="Q22" s="100">
        <v>17</v>
      </c>
      <c r="R22" s="100">
        <v>18</v>
      </c>
      <c r="S22" s="100">
        <v>19</v>
      </c>
      <c r="T22" s="100">
        <v>20</v>
      </c>
    </row>
    <row r="23" spans="1:20" s="96" customFormat="1" ht="27.75" customHeight="1" x14ac:dyDescent="0.2">
      <c r="A23" s="112" t="s">
        <v>1143</v>
      </c>
      <c r="B23" s="113" t="s">
        <v>712</v>
      </c>
      <c r="C23" s="102" t="s">
        <v>839</v>
      </c>
      <c r="D23" s="101">
        <f>D24+D25+D26</f>
        <v>27.365279999999998</v>
      </c>
      <c r="E23" s="101">
        <f>E24+E26</f>
        <v>0</v>
      </c>
      <c r="F23" s="101">
        <f>F24+F25+F26</f>
        <v>27.365279999999998</v>
      </c>
      <c r="G23" s="101">
        <f>G24+G25+G26</f>
        <v>27.365279999999998</v>
      </c>
      <c r="H23" s="101">
        <f t="shared" ref="H23:P23" si="0">H24+H26</f>
        <v>0</v>
      </c>
      <c r="I23" s="101">
        <f t="shared" si="0"/>
        <v>0</v>
      </c>
      <c r="J23" s="101">
        <f t="shared" si="0"/>
        <v>0</v>
      </c>
      <c r="K23" s="101">
        <f t="shared" si="0"/>
        <v>0</v>
      </c>
      <c r="L23" s="101">
        <f t="shared" si="0"/>
        <v>0</v>
      </c>
      <c r="M23" s="101">
        <f t="shared" si="0"/>
        <v>0</v>
      </c>
      <c r="N23" s="101">
        <f t="shared" si="0"/>
        <v>0</v>
      </c>
      <c r="O23" s="101">
        <f>O24+O25+O26</f>
        <v>27.365279999999998</v>
      </c>
      <c r="P23" s="101">
        <f t="shared" si="0"/>
        <v>0</v>
      </c>
      <c r="Q23" s="101">
        <f>G23-H23</f>
        <v>27.365279999999998</v>
      </c>
      <c r="R23" s="101">
        <f>R24+R26</f>
        <v>0</v>
      </c>
      <c r="S23" s="101">
        <f>S24+S26</f>
        <v>0</v>
      </c>
      <c r="T23" s="101" t="s">
        <v>839</v>
      </c>
    </row>
    <row r="24" spans="1:20" s="96" customFormat="1" ht="27" customHeight="1" x14ac:dyDescent="0.2">
      <c r="A24" s="112" t="s">
        <v>833</v>
      </c>
      <c r="B24" s="113" t="s">
        <v>834</v>
      </c>
      <c r="C24" s="102" t="s">
        <v>839</v>
      </c>
      <c r="D24" s="101">
        <f>D28</f>
        <v>19.319639999999996</v>
      </c>
      <c r="E24" s="101">
        <f t="shared" ref="E24:S24" si="1">E28</f>
        <v>0</v>
      </c>
      <c r="F24" s="101">
        <f t="shared" si="1"/>
        <v>19.319639999999996</v>
      </c>
      <c r="G24" s="101">
        <f t="shared" si="1"/>
        <v>19.319639999999996</v>
      </c>
      <c r="H24" s="101">
        <f>H34</f>
        <v>0</v>
      </c>
      <c r="I24" s="101">
        <f t="shared" si="1"/>
        <v>0</v>
      </c>
      <c r="J24" s="101">
        <f t="shared" si="1"/>
        <v>0</v>
      </c>
      <c r="K24" s="101">
        <f t="shared" si="1"/>
        <v>0</v>
      </c>
      <c r="L24" s="101">
        <f t="shared" si="1"/>
        <v>0</v>
      </c>
      <c r="M24" s="101">
        <f t="shared" si="1"/>
        <v>0</v>
      </c>
      <c r="N24" s="101">
        <f t="shared" si="1"/>
        <v>0</v>
      </c>
      <c r="O24" s="101">
        <f t="shared" si="1"/>
        <v>19.319639999999996</v>
      </c>
      <c r="P24" s="101">
        <f t="shared" si="1"/>
        <v>0</v>
      </c>
      <c r="Q24" s="101">
        <f>Q28</f>
        <v>19.319639999999996</v>
      </c>
      <c r="R24" s="101">
        <f t="shared" si="1"/>
        <v>0</v>
      </c>
      <c r="S24" s="101">
        <f t="shared" si="1"/>
        <v>0</v>
      </c>
      <c r="T24" s="101" t="s">
        <v>839</v>
      </c>
    </row>
    <row r="25" spans="1:20" s="96" customFormat="1" ht="27" customHeight="1" x14ac:dyDescent="0.2">
      <c r="A25" s="112" t="s">
        <v>835</v>
      </c>
      <c r="B25" s="113" t="s">
        <v>836</v>
      </c>
      <c r="C25" s="102" t="s">
        <v>839</v>
      </c>
      <c r="D25" s="101">
        <f>D39</f>
        <v>2.204688</v>
      </c>
      <c r="E25" s="101">
        <f>E39</f>
        <v>0</v>
      </c>
      <c r="F25" s="101">
        <f t="shared" ref="F25:P25" si="2">F39</f>
        <v>2.204688</v>
      </c>
      <c r="G25" s="101">
        <f t="shared" si="2"/>
        <v>2.204688</v>
      </c>
      <c r="H25" s="101">
        <f t="shared" si="2"/>
        <v>0</v>
      </c>
      <c r="I25" s="101">
        <f t="shared" si="2"/>
        <v>0</v>
      </c>
      <c r="J25" s="101">
        <f t="shared" si="2"/>
        <v>0</v>
      </c>
      <c r="K25" s="101">
        <f t="shared" si="2"/>
        <v>0</v>
      </c>
      <c r="L25" s="101">
        <f t="shared" si="2"/>
        <v>0</v>
      </c>
      <c r="M25" s="101">
        <f t="shared" si="2"/>
        <v>0</v>
      </c>
      <c r="N25" s="101">
        <f t="shared" si="2"/>
        <v>0</v>
      </c>
      <c r="O25" s="101">
        <f t="shared" si="2"/>
        <v>2.204688</v>
      </c>
      <c r="P25" s="101">
        <f t="shared" si="2"/>
        <v>0</v>
      </c>
      <c r="Q25" s="101">
        <f>Q39</f>
        <v>2.204688</v>
      </c>
      <c r="R25" s="101">
        <f>R39</f>
        <v>0</v>
      </c>
      <c r="S25" s="101">
        <f>S39</f>
        <v>0</v>
      </c>
      <c r="T25" s="101" t="s">
        <v>839</v>
      </c>
    </row>
    <row r="26" spans="1:20" s="96" customFormat="1" ht="15" customHeight="1" x14ac:dyDescent="0.2">
      <c r="A26" s="112" t="s">
        <v>837</v>
      </c>
      <c r="B26" s="113" t="s">
        <v>838</v>
      </c>
      <c r="C26" s="102" t="s">
        <v>839</v>
      </c>
      <c r="D26" s="101">
        <f>D43</f>
        <v>5.8409519999999997</v>
      </c>
      <c r="E26" s="101">
        <f t="shared" ref="E26:S28" si="3">E46</f>
        <v>0</v>
      </c>
      <c r="F26" s="101">
        <f>F43</f>
        <v>5.8409519999999997</v>
      </c>
      <c r="G26" s="101">
        <f>G43</f>
        <v>5.8409519999999997</v>
      </c>
      <c r="H26" s="101">
        <f t="shared" si="3"/>
        <v>0</v>
      </c>
      <c r="I26" s="101">
        <f t="shared" si="3"/>
        <v>0</v>
      </c>
      <c r="J26" s="101">
        <f t="shared" si="3"/>
        <v>0</v>
      </c>
      <c r="K26" s="101">
        <f t="shared" si="3"/>
        <v>0</v>
      </c>
      <c r="L26" s="101">
        <f t="shared" si="3"/>
        <v>0</v>
      </c>
      <c r="M26" s="101">
        <f t="shared" si="3"/>
        <v>0</v>
      </c>
      <c r="N26" s="101">
        <f t="shared" si="3"/>
        <v>0</v>
      </c>
      <c r="O26" s="101">
        <f>O43</f>
        <v>5.8409519999999997</v>
      </c>
      <c r="P26" s="101">
        <f t="shared" si="3"/>
        <v>0</v>
      </c>
      <c r="Q26" s="101">
        <f>Q43</f>
        <v>5.8409519999999997</v>
      </c>
      <c r="R26" s="101">
        <f t="shared" si="3"/>
        <v>0</v>
      </c>
      <c r="S26" s="101">
        <f t="shared" si="3"/>
        <v>0</v>
      </c>
      <c r="T26" s="101" t="s">
        <v>839</v>
      </c>
    </row>
    <row r="27" spans="1:20" s="96" customFormat="1" ht="15" customHeight="1" x14ac:dyDescent="0.2">
      <c r="A27" s="103" t="s">
        <v>857</v>
      </c>
      <c r="B27" s="113" t="s">
        <v>845</v>
      </c>
      <c r="C27" s="102" t="s">
        <v>839</v>
      </c>
      <c r="D27" s="101">
        <f>D23</f>
        <v>27.365279999999998</v>
      </c>
      <c r="E27" s="101">
        <v>0</v>
      </c>
      <c r="F27" s="101">
        <f>F23</f>
        <v>27.365279999999998</v>
      </c>
      <c r="G27" s="102">
        <f>G23</f>
        <v>27.365279999999998</v>
      </c>
      <c r="H27" s="101">
        <f t="shared" si="3"/>
        <v>0</v>
      </c>
      <c r="I27" s="101">
        <f t="shared" si="3"/>
        <v>0</v>
      </c>
      <c r="J27" s="101">
        <f t="shared" si="3"/>
        <v>0</v>
      </c>
      <c r="K27" s="101">
        <f t="shared" si="3"/>
        <v>0</v>
      </c>
      <c r="L27" s="101">
        <f t="shared" si="3"/>
        <v>0</v>
      </c>
      <c r="M27" s="101">
        <f t="shared" si="3"/>
        <v>0</v>
      </c>
      <c r="N27" s="101">
        <f t="shared" si="3"/>
        <v>0</v>
      </c>
      <c r="O27" s="102">
        <f>O23</f>
        <v>27.365279999999998</v>
      </c>
      <c r="P27" s="101">
        <f t="shared" si="3"/>
        <v>0</v>
      </c>
      <c r="Q27" s="102">
        <f>Q23</f>
        <v>27.365279999999998</v>
      </c>
      <c r="R27" s="101">
        <f t="shared" si="3"/>
        <v>0</v>
      </c>
      <c r="S27" s="101">
        <f t="shared" si="3"/>
        <v>0</v>
      </c>
      <c r="T27" s="101" t="s">
        <v>839</v>
      </c>
    </row>
    <row r="28" spans="1:20" s="96" customFormat="1" ht="41.25" customHeight="1" x14ac:dyDescent="0.2">
      <c r="A28" s="103" t="s">
        <v>28</v>
      </c>
      <c r="B28" s="102" t="s">
        <v>840</v>
      </c>
      <c r="C28" s="102" t="s">
        <v>839</v>
      </c>
      <c r="D28" s="101">
        <f>D29+D36</f>
        <v>19.319639999999996</v>
      </c>
      <c r="E28" s="101">
        <v>0</v>
      </c>
      <c r="F28" s="101">
        <f t="shared" ref="F28:Q28" si="4">F29+F36</f>
        <v>19.319639999999996</v>
      </c>
      <c r="G28" s="101">
        <f t="shared" si="4"/>
        <v>19.319639999999996</v>
      </c>
      <c r="H28" s="101">
        <f t="shared" si="3"/>
        <v>0</v>
      </c>
      <c r="I28" s="101">
        <f t="shared" si="3"/>
        <v>0</v>
      </c>
      <c r="J28" s="101">
        <f t="shared" si="3"/>
        <v>0</v>
      </c>
      <c r="K28" s="101">
        <f t="shared" si="3"/>
        <v>0</v>
      </c>
      <c r="L28" s="101">
        <f t="shared" si="3"/>
        <v>0</v>
      </c>
      <c r="M28" s="101">
        <f t="shared" si="3"/>
        <v>0</v>
      </c>
      <c r="N28" s="101">
        <f t="shared" si="3"/>
        <v>0</v>
      </c>
      <c r="O28" s="101">
        <f t="shared" si="4"/>
        <v>19.319639999999996</v>
      </c>
      <c r="P28" s="101">
        <f t="shared" si="3"/>
        <v>0</v>
      </c>
      <c r="Q28" s="101">
        <f t="shared" si="4"/>
        <v>19.319639999999996</v>
      </c>
      <c r="R28" s="101">
        <f t="shared" ref="R28:S28" si="5">R29</f>
        <v>0</v>
      </c>
      <c r="S28" s="101">
        <f t="shared" si="5"/>
        <v>0</v>
      </c>
      <c r="T28" s="101" t="s">
        <v>839</v>
      </c>
    </row>
    <row r="29" spans="1:20" s="96" customFormat="1" ht="45.75" customHeight="1" x14ac:dyDescent="0.2">
      <c r="A29" s="103" t="s">
        <v>479</v>
      </c>
      <c r="B29" s="102" t="s">
        <v>858</v>
      </c>
      <c r="C29" s="102" t="s">
        <v>839</v>
      </c>
      <c r="D29" s="101">
        <f>SUM(D30:D34)</f>
        <v>18.706847999999997</v>
      </c>
      <c r="E29" s="101">
        <f t="shared" ref="E29:G33" si="6">SUM(E30:E34)</f>
        <v>0</v>
      </c>
      <c r="F29" s="101">
        <f t="shared" si="6"/>
        <v>18.706847999999997</v>
      </c>
      <c r="G29" s="101">
        <f t="shared" si="6"/>
        <v>18.706847999999997</v>
      </c>
      <c r="H29" s="101">
        <f t="shared" ref="H29:N33" si="7">SUM(H34)</f>
        <v>0</v>
      </c>
      <c r="I29" s="101">
        <f t="shared" si="7"/>
        <v>0</v>
      </c>
      <c r="J29" s="101">
        <f t="shared" si="7"/>
        <v>0</v>
      </c>
      <c r="K29" s="101">
        <f t="shared" si="7"/>
        <v>0</v>
      </c>
      <c r="L29" s="101">
        <f t="shared" si="7"/>
        <v>0</v>
      </c>
      <c r="M29" s="101">
        <f t="shared" si="7"/>
        <v>0</v>
      </c>
      <c r="N29" s="101">
        <f t="shared" si="7"/>
        <v>0</v>
      </c>
      <c r="O29" s="101">
        <f>SUM(O30:O34)</f>
        <v>18.706847999999997</v>
      </c>
      <c r="P29" s="101">
        <f t="shared" ref="P29:S34" si="8">SUM(P30:P34)</f>
        <v>0</v>
      </c>
      <c r="Q29" s="101">
        <f t="shared" si="8"/>
        <v>18.706847999999997</v>
      </c>
      <c r="R29" s="101">
        <f t="shared" si="8"/>
        <v>0</v>
      </c>
      <c r="S29" s="101">
        <f t="shared" si="8"/>
        <v>0</v>
      </c>
      <c r="T29" s="101" t="s">
        <v>839</v>
      </c>
    </row>
    <row r="30" spans="1:20" s="96" customFormat="1" ht="57" customHeight="1" x14ac:dyDescent="0.2">
      <c r="A30" s="103" t="s">
        <v>1160</v>
      </c>
      <c r="B30" s="102" t="s">
        <v>1161</v>
      </c>
      <c r="C30" s="102" t="s">
        <v>1162</v>
      </c>
      <c r="D30" s="101">
        <f>595.46*1.2/1000</f>
        <v>0.71455200000000008</v>
      </c>
      <c r="E30" s="101">
        <f t="shared" si="6"/>
        <v>0</v>
      </c>
      <c r="F30" s="101">
        <f t="shared" ref="F30:F34" si="9">D30</f>
        <v>0.71455200000000008</v>
      </c>
      <c r="G30" s="101">
        <f t="shared" ref="G30:G34" si="10">I30+K30+M30+O30</f>
        <v>0.71455200000000008</v>
      </c>
      <c r="H30" s="101">
        <f t="shared" si="7"/>
        <v>0</v>
      </c>
      <c r="I30" s="101">
        <f t="shared" si="7"/>
        <v>0</v>
      </c>
      <c r="J30" s="101">
        <f t="shared" si="7"/>
        <v>0</v>
      </c>
      <c r="K30" s="101">
        <f t="shared" si="7"/>
        <v>0</v>
      </c>
      <c r="L30" s="101">
        <f t="shared" si="7"/>
        <v>0</v>
      </c>
      <c r="M30" s="101">
        <f t="shared" si="7"/>
        <v>0</v>
      </c>
      <c r="N30" s="101">
        <f t="shared" si="7"/>
        <v>0</v>
      </c>
      <c r="O30" s="101">
        <f t="shared" ref="O30:O34" si="11">F30</f>
        <v>0.71455200000000008</v>
      </c>
      <c r="P30" s="101">
        <f t="shared" si="8"/>
        <v>0</v>
      </c>
      <c r="Q30" s="101">
        <f t="shared" ref="Q30:Q33" si="12">G30-H30</f>
        <v>0.71455200000000008</v>
      </c>
      <c r="R30" s="101">
        <v>0</v>
      </c>
      <c r="S30" s="101">
        <v>0</v>
      </c>
      <c r="T30" s="101" t="s">
        <v>839</v>
      </c>
    </row>
    <row r="31" spans="1:20" s="96" customFormat="1" ht="129.75" customHeight="1" x14ac:dyDescent="0.2">
      <c r="A31" s="103" t="s">
        <v>1163</v>
      </c>
      <c r="B31" s="102" t="s">
        <v>1164</v>
      </c>
      <c r="C31" s="102" t="s">
        <v>1165</v>
      </c>
      <c r="D31" s="101">
        <f>2285.5*1.2/1000</f>
        <v>2.7425999999999999</v>
      </c>
      <c r="E31" s="101">
        <f t="shared" si="6"/>
        <v>0</v>
      </c>
      <c r="F31" s="101">
        <f t="shared" si="9"/>
        <v>2.7425999999999999</v>
      </c>
      <c r="G31" s="101">
        <f t="shared" si="10"/>
        <v>2.7425999999999999</v>
      </c>
      <c r="H31" s="101">
        <f t="shared" si="7"/>
        <v>0</v>
      </c>
      <c r="I31" s="101">
        <f t="shared" si="7"/>
        <v>0</v>
      </c>
      <c r="J31" s="101">
        <f t="shared" si="7"/>
        <v>0</v>
      </c>
      <c r="K31" s="101">
        <f t="shared" si="7"/>
        <v>0</v>
      </c>
      <c r="L31" s="101">
        <f t="shared" si="7"/>
        <v>0</v>
      </c>
      <c r="M31" s="101">
        <f t="shared" si="7"/>
        <v>0</v>
      </c>
      <c r="N31" s="101">
        <f t="shared" si="7"/>
        <v>0</v>
      </c>
      <c r="O31" s="101">
        <f t="shared" si="11"/>
        <v>2.7425999999999999</v>
      </c>
      <c r="P31" s="101">
        <f t="shared" si="8"/>
        <v>0</v>
      </c>
      <c r="Q31" s="101">
        <f t="shared" si="12"/>
        <v>2.7425999999999999</v>
      </c>
      <c r="R31" s="101">
        <v>0</v>
      </c>
      <c r="S31" s="101">
        <v>0</v>
      </c>
      <c r="T31" s="101" t="s">
        <v>839</v>
      </c>
    </row>
    <row r="32" spans="1:20" s="96" customFormat="1" ht="178.5" customHeight="1" x14ac:dyDescent="0.2">
      <c r="A32" s="103" t="s">
        <v>1166</v>
      </c>
      <c r="B32" s="102" t="s">
        <v>1167</v>
      </c>
      <c r="C32" s="102" t="s">
        <v>1168</v>
      </c>
      <c r="D32" s="101">
        <f>4356.75*1.2/1000+484.08*1.2/1000</f>
        <v>5.8089959999999996</v>
      </c>
      <c r="E32" s="101">
        <f t="shared" si="6"/>
        <v>0</v>
      </c>
      <c r="F32" s="101">
        <f t="shared" si="9"/>
        <v>5.8089959999999996</v>
      </c>
      <c r="G32" s="101">
        <f t="shared" si="10"/>
        <v>5.8089959999999996</v>
      </c>
      <c r="H32" s="101">
        <f t="shared" si="7"/>
        <v>0</v>
      </c>
      <c r="I32" s="101">
        <f t="shared" si="7"/>
        <v>0</v>
      </c>
      <c r="J32" s="101">
        <f t="shared" si="7"/>
        <v>0</v>
      </c>
      <c r="K32" s="101">
        <f t="shared" si="7"/>
        <v>0</v>
      </c>
      <c r="L32" s="101">
        <f t="shared" si="7"/>
        <v>0</v>
      </c>
      <c r="M32" s="101">
        <f t="shared" si="7"/>
        <v>0</v>
      </c>
      <c r="N32" s="101">
        <f t="shared" si="7"/>
        <v>0</v>
      </c>
      <c r="O32" s="101">
        <f t="shared" si="11"/>
        <v>5.8089959999999996</v>
      </c>
      <c r="P32" s="101">
        <f t="shared" si="8"/>
        <v>0</v>
      </c>
      <c r="Q32" s="101">
        <f t="shared" si="12"/>
        <v>5.8089959999999996</v>
      </c>
      <c r="R32" s="101">
        <v>0</v>
      </c>
      <c r="S32" s="101">
        <v>0</v>
      </c>
      <c r="T32" s="101" t="s">
        <v>839</v>
      </c>
    </row>
    <row r="33" spans="1:20" s="96" customFormat="1" ht="80.25" customHeight="1" x14ac:dyDescent="0.2">
      <c r="A33" s="103" t="s">
        <v>1169</v>
      </c>
      <c r="B33" s="102" t="s">
        <v>1170</v>
      </c>
      <c r="C33" s="102" t="s">
        <v>1171</v>
      </c>
      <c r="D33" s="101">
        <f>2793.33*1.2/1000+2095*1.2/1000</f>
        <v>5.8659959999999991</v>
      </c>
      <c r="E33" s="101">
        <f t="shared" si="6"/>
        <v>0</v>
      </c>
      <c r="F33" s="101">
        <f t="shared" si="9"/>
        <v>5.8659959999999991</v>
      </c>
      <c r="G33" s="101">
        <f t="shared" si="10"/>
        <v>5.8659959999999991</v>
      </c>
      <c r="H33" s="101">
        <f t="shared" si="7"/>
        <v>0</v>
      </c>
      <c r="I33" s="101">
        <f t="shared" si="7"/>
        <v>0</v>
      </c>
      <c r="J33" s="101">
        <f t="shared" si="7"/>
        <v>0</v>
      </c>
      <c r="K33" s="101">
        <f t="shared" si="7"/>
        <v>0</v>
      </c>
      <c r="L33" s="101">
        <f t="shared" si="7"/>
        <v>0</v>
      </c>
      <c r="M33" s="101">
        <f t="shared" si="7"/>
        <v>0</v>
      </c>
      <c r="N33" s="101">
        <f t="shared" si="7"/>
        <v>0</v>
      </c>
      <c r="O33" s="101">
        <f t="shared" si="11"/>
        <v>5.8659959999999991</v>
      </c>
      <c r="P33" s="101">
        <f t="shared" si="8"/>
        <v>0</v>
      </c>
      <c r="Q33" s="101">
        <f t="shared" si="12"/>
        <v>5.8659959999999991</v>
      </c>
      <c r="R33" s="101">
        <v>0</v>
      </c>
      <c r="S33" s="101">
        <v>0</v>
      </c>
      <c r="T33" s="101" t="s">
        <v>839</v>
      </c>
    </row>
    <row r="34" spans="1:20" s="96" customFormat="1" ht="41.25" customHeight="1" x14ac:dyDescent="0.2">
      <c r="A34" s="103" t="s">
        <v>1172</v>
      </c>
      <c r="B34" s="105" t="s">
        <v>1173</v>
      </c>
      <c r="C34" s="102" t="s">
        <v>1174</v>
      </c>
      <c r="D34" s="101">
        <f>2978.92*1.2/1000</f>
        <v>3.5747040000000001</v>
      </c>
      <c r="E34" s="101">
        <f>P34</f>
        <v>0</v>
      </c>
      <c r="F34" s="101">
        <f t="shared" si="9"/>
        <v>3.5747040000000001</v>
      </c>
      <c r="G34" s="101">
        <f t="shared" si="10"/>
        <v>3.5747040000000001</v>
      </c>
      <c r="H34" s="101">
        <f>P34</f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f t="shared" si="11"/>
        <v>3.5747040000000001</v>
      </c>
      <c r="P34" s="101">
        <f t="shared" si="8"/>
        <v>0</v>
      </c>
      <c r="Q34" s="101">
        <f>G34-H34</f>
        <v>3.5747040000000001</v>
      </c>
      <c r="R34" s="101">
        <v>0</v>
      </c>
      <c r="S34" s="101">
        <v>0</v>
      </c>
      <c r="T34" s="101" t="s">
        <v>839</v>
      </c>
    </row>
    <row r="35" spans="1:20" s="96" customFormat="1" ht="41.25" customHeight="1" x14ac:dyDescent="0.2">
      <c r="A35" s="103" t="s">
        <v>841</v>
      </c>
      <c r="B35" s="104" t="s">
        <v>842</v>
      </c>
      <c r="C35" s="102" t="s">
        <v>839</v>
      </c>
      <c r="D35" s="102" t="s">
        <v>839</v>
      </c>
      <c r="E35" s="102" t="s">
        <v>839</v>
      </c>
      <c r="F35" s="102" t="s">
        <v>839</v>
      </c>
      <c r="G35" s="102" t="s">
        <v>839</v>
      </c>
      <c r="H35" s="102" t="s">
        <v>839</v>
      </c>
      <c r="I35" s="102" t="s">
        <v>839</v>
      </c>
      <c r="J35" s="102" t="s">
        <v>839</v>
      </c>
      <c r="K35" s="102" t="s">
        <v>839</v>
      </c>
      <c r="L35" s="102" t="s">
        <v>839</v>
      </c>
      <c r="M35" s="102" t="s">
        <v>839</v>
      </c>
      <c r="N35" s="102" t="s">
        <v>839</v>
      </c>
      <c r="O35" s="102" t="s">
        <v>839</v>
      </c>
      <c r="P35" s="102" t="s">
        <v>839</v>
      </c>
      <c r="Q35" s="102" t="s">
        <v>839</v>
      </c>
      <c r="R35" s="102" t="s">
        <v>839</v>
      </c>
      <c r="S35" s="102" t="s">
        <v>839</v>
      </c>
      <c r="T35" s="101" t="s">
        <v>839</v>
      </c>
    </row>
    <row r="36" spans="1:20" s="96" customFormat="1" ht="53.25" customHeight="1" x14ac:dyDescent="0.2">
      <c r="A36" s="103" t="s">
        <v>489</v>
      </c>
      <c r="B36" s="102" t="s">
        <v>859</v>
      </c>
      <c r="C36" s="102" t="s">
        <v>839</v>
      </c>
      <c r="D36" s="101">
        <f>D37</f>
        <v>0.612792</v>
      </c>
      <c r="E36" s="101">
        <v>0</v>
      </c>
      <c r="F36" s="101">
        <f>F37</f>
        <v>0.612792</v>
      </c>
      <c r="G36" s="102">
        <f>G37</f>
        <v>0.612792</v>
      </c>
      <c r="H36" s="101">
        <f t="shared" ref="H36" si="13">H37</f>
        <v>0</v>
      </c>
      <c r="I36" s="101">
        <f t="shared" ref="I36" si="14">I37</f>
        <v>0</v>
      </c>
      <c r="J36" s="101">
        <f t="shared" ref="J36" si="15">J37</f>
        <v>0</v>
      </c>
      <c r="K36" s="101">
        <f t="shared" ref="K36" si="16">K37</f>
        <v>0</v>
      </c>
      <c r="L36" s="101">
        <f t="shared" ref="L36" si="17">L37</f>
        <v>0</v>
      </c>
      <c r="M36" s="101">
        <f t="shared" ref="M36" si="18">M37</f>
        <v>0</v>
      </c>
      <c r="N36" s="101">
        <f t="shared" ref="N36" si="19">N37</f>
        <v>0</v>
      </c>
      <c r="O36" s="102">
        <f>O37</f>
        <v>0.612792</v>
      </c>
      <c r="P36" s="101">
        <v>0</v>
      </c>
      <c r="Q36" s="102">
        <f>Q37</f>
        <v>0.612792</v>
      </c>
      <c r="R36" s="101">
        <f t="shared" ref="R36" si="20">R37</f>
        <v>0</v>
      </c>
      <c r="S36" s="101">
        <f t="shared" ref="S36" si="21">S37</f>
        <v>0</v>
      </c>
      <c r="T36" s="101" t="s">
        <v>839</v>
      </c>
    </row>
    <row r="37" spans="1:20" s="96" customFormat="1" ht="53.25" customHeight="1" x14ac:dyDescent="0.2">
      <c r="A37" s="103" t="s">
        <v>497</v>
      </c>
      <c r="B37" s="102" t="s">
        <v>1184</v>
      </c>
      <c r="C37" s="102" t="s">
        <v>839</v>
      </c>
      <c r="D37" s="101">
        <f>D38</f>
        <v>0.612792</v>
      </c>
      <c r="E37" s="101">
        <f t="shared" ref="E37:S45" si="22">E38</f>
        <v>0</v>
      </c>
      <c r="F37" s="101">
        <f t="shared" si="22"/>
        <v>0.612792</v>
      </c>
      <c r="G37" s="102">
        <f t="shared" si="22"/>
        <v>0.612792</v>
      </c>
      <c r="H37" s="101">
        <f t="shared" si="22"/>
        <v>0</v>
      </c>
      <c r="I37" s="101">
        <f t="shared" si="22"/>
        <v>0</v>
      </c>
      <c r="J37" s="101">
        <f t="shared" si="22"/>
        <v>0</v>
      </c>
      <c r="K37" s="101">
        <f t="shared" si="22"/>
        <v>0</v>
      </c>
      <c r="L37" s="101">
        <f t="shared" si="22"/>
        <v>0</v>
      </c>
      <c r="M37" s="101">
        <f t="shared" si="22"/>
        <v>0</v>
      </c>
      <c r="N37" s="101">
        <f t="shared" si="22"/>
        <v>0</v>
      </c>
      <c r="O37" s="102">
        <f t="shared" si="22"/>
        <v>0.612792</v>
      </c>
      <c r="P37" s="101">
        <f t="shared" si="22"/>
        <v>0</v>
      </c>
      <c r="Q37" s="102">
        <f t="shared" si="22"/>
        <v>0.612792</v>
      </c>
      <c r="R37" s="101">
        <f t="shared" si="22"/>
        <v>0</v>
      </c>
      <c r="S37" s="101">
        <f t="shared" si="22"/>
        <v>0</v>
      </c>
      <c r="T37" s="101" t="s">
        <v>839</v>
      </c>
    </row>
    <row r="38" spans="1:20" s="96" customFormat="1" ht="78" customHeight="1" x14ac:dyDescent="0.2">
      <c r="A38" s="103" t="s">
        <v>1185</v>
      </c>
      <c r="B38" s="102" t="s">
        <v>1186</v>
      </c>
      <c r="C38" s="102" t="s">
        <v>1187</v>
      </c>
      <c r="D38" s="101">
        <f>510.66*1.2/1000</f>
        <v>0.612792</v>
      </c>
      <c r="E38" s="101">
        <f t="shared" si="22"/>
        <v>0</v>
      </c>
      <c r="F38" s="101">
        <f t="shared" ref="F38:F45" si="23">D38</f>
        <v>0.612792</v>
      </c>
      <c r="G38" s="102">
        <f t="shared" ref="G38:G42" si="24">I38+K38+M38+O38</f>
        <v>0.612792</v>
      </c>
      <c r="H38" s="101">
        <f t="shared" ref="H38" si="25">H39</f>
        <v>0</v>
      </c>
      <c r="I38" s="101">
        <f t="shared" ref="I38" si="26">I39</f>
        <v>0</v>
      </c>
      <c r="J38" s="101">
        <f t="shared" ref="J38" si="27">J39</f>
        <v>0</v>
      </c>
      <c r="K38" s="101">
        <f t="shared" ref="K38" si="28">K39</f>
        <v>0</v>
      </c>
      <c r="L38" s="101">
        <f t="shared" ref="L38" si="29">L39</f>
        <v>0</v>
      </c>
      <c r="M38" s="101">
        <f t="shared" ref="M38" si="30">M39</f>
        <v>0</v>
      </c>
      <c r="N38" s="101">
        <f t="shared" ref="N38" si="31">N39</f>
        <v>0</v>
      </c>
      <c r="O38" s="102">
        <f t="shared" ref="O38:O42" si="32">F38</f>
        <v>0.612792</v>
      </c>
      <c r="P38" s="101">
        <f t="shared" si="22"/>
        <v>0</v>
      </c>
      <c r="Q38" s="102">
        <f t="shared" ref="Q38:Q42" si="33">G38-H38</f>
        <v>0.612792</v>
      </c>
      <c r="R38" s="101">
        <f t="shared" ref="R38:R45" si="34">R39</f>
        <v>0</v>
      </c>
      <c r="S38" s="101">
        <f t="shared" ref="S38:S45" si="35">S39</f>
        <v>0</v>
      </c>
      <c r="T38" s="101" t="s">
        <v>839</v>
      </c>
    </row>
    <row r="39" spans="1:20" s="96" customFormat="1" ht="41.25" customHeight="1" x14ac:dyDescent="0.2">
      <c r="A39" s="103" t="s">
        <v>32</v>
      </c>
      <c r="B39" s="102" t="s">
        <v>843</v>
      </c>
      <c r="C39" s="102" t="s">
        <v>839</v>
      </c>
      <c r="D39" s="101">
        <f>D40+D41+D42</f>
        <v>2.204688</v>
      </c>
      <c r="E39" s="101">
        <f t="shared" si="22"/>
        <v>0</v>
      </c>
      <c r="F39" s="101">
        <f>F40+F41+F42</f>
        <v>2.204688</v>
      </c>
      <c r="G39" s="102">
        <f>G40+G41+G42</f>
        <v>2.204688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2">
        <f>O40+O41+O42</f>
        <v>2.204688</v>
      </c>
      <c r="P39" s="101">
        <f t="shared" si="22"/>
        <v>0</v>
      </c>
      <c r="Q39" s="102">
        <f>Q40+Q41+Q42</f>
        <v>2.204688</v>
      </c>
      <c r="R39" s="101">
        <f t="shared" si="34"/>
        <v>0</v>
      </c>
      <c r="S39" s="101">
        <f t="shared" si="35"/>
        <v>0</v>
      </c>
      <c r="T39" s="101" t="s">
        <v>839</v>
      </c>
    </row>
    <row r="40" spans="1:20" s="96" customFormat="1" ht="54.75" customHeight="1" x14ac:dyDescent="0.2">
      <c r="A40" s="103" t="s">
        <v>1175</v>
      </c>
      <c r="B40" s="102" t="s">
        <v>1176</v>
      </c>
      <c r="C40" s="102" t="s">
        <v>1177</v>
      </c>
      <c r="D40" s="101">
        <v>0.65902799999999995</v>
      </c>
      <c r="E40" s="101">
        <f t="shared" si="22"/>
        <v>0</v>
      </c>
      <c r="F40" s="101">
        <f t="shared" si="23"/>
        <v>0.65902799999999995</v>
      </c>
      <c r="G40" s="102">
        <f t="shared" si="24"/>
        <v>0.65902799999999995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2">
        <f t="shared" si="32"/>
        <v>0.65902799999999995</v>
      </c>
      <c r="P40" s="101">
        <f t="shared" si="22"/>
        <v>0</v>
      </c>
      <c r="Q40" s="102">
        <f t="shared" si="33"/>
        <v>0.65902799999999995</v>
      </c>
      <c r="R40" s="101">
        <f t="shared" si="34"/>
        <v>0</v>
      </c>
      <c r="S40" s="101">
        <f t="shared" si="35"/>
        <v>0</v>
      </c>
      <c r="T40" s="101" t="s">
        <v>839</v>
      </c>
    </row>
    <row r="41" spans="1:20" s="96" customFormat="1" ht="61.5" customHeight="1" x14ac:dyDescent="0.2">
      <c r="A41" s="103" t="s">
        <v>1178</v>
      </c>
      <c r="B41" s="102" t="s">
        <v>1179</v>
      </c>
      <c r="C41" s="102" t="s">
        <v>1180</v>
      </c>
      <c r="D41" s="101">
        <f>793.08*1.2/1000</f>
        <v>0.95169599999999999</v>
      </c>
      <c r="E41" s="101">
        <f t="shared" si="22"/>
        <v>0</v>
      </c>
      <c r="F41" s="101">
        <f t="shared" si="23"/>
        <v>0.95169599999999999</v>
      </c>
      <c r="G41" s="102">
        <f t="shared" si="24"/>
        <v>0.95169599999999999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2">
        <f t="shared" si="32"/>
        <v>0.95169599999999999</v>
      </c>
      <c r="P41" s="101">
        <f t="shared" si="22"/>
        <v>0</v>
      </c>
      <c r="Q41" s="102">
        <f t="shared" si="33"/>
        <v>0.95169599999999999</v>
      </c>
      <c r="R41" s="101">
        <f t="shared" si="34"/>
        <v>0</v>
      </c>
      <c r="S41" s="101">
        <f t="shared" si="35"/>
        <v>0</v>
      </c>
      <c r="T41" s="101" t="s">
        <v>839</v>
      </c>
    </row>
    <row r="42" spans="1:20" s="96" customFormat="1" ht="41.25" customHeight="1" x14ac:dyDescent="0.2">
      <c r="A42" s="103" t="s">
        <v>1181</v>
      </c>
      <c r="B42" s="102" t="s">
        <v>1182</v>
      </c>
      <c r="C42" s="102" t="s">
        <v>1183</v>
      </c>
      <c r="D42" s="101">
        <f>494.97/1000*1.2</f>
        <v>0.59396400000000005</v>
      </c>
      <c r="E42" s="101">
        <f t="shared" si="22"/>
        <v>0</v>
      </c>
      <c r="F42" s="101">
        <f t="shared" si="23"/>
        <v>0.59396400000000005</v>
      </c>
      <c r="G42" s="102">
        <f t="shared" si="24"/>
        <v>0.59396400000000005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2">
        <f t="shared" si="32"/>
        <v>0.59396400000000005</v>
      </c>
      <c r="P42" s="101">
        <f t="shared" si="22"/>
        <v>0</v>
      </c>
      <c r="Q42" s="102">
        <f t="shared" si="33"/>
        <v>0.59396400000000005</v>
      </c>
      <c r="R42" s="101">
        <f t="shared" si="34"/>
        <v>0</v>
      </c>
      <c r="S42" s="101">
        <f t="shared" si="35"/>
        <v>0</v>
      </c>
      <c r="T42" s="101" t="s">
        <v>839</v>
      </c>
    </row>
    <row r="43" spans="1:20" s="96" customFormat="1" ht="41.25" customHeight="1" x14ac:dyDescent="0.2">
      <c r="A43" s="103" t="s">
        <v>36</v>
      </c>
      <c r="B43" s="102" t="s">
        <v>844</v>
      </c>
      <c r="C43" s="102" t="s">
        <v>839</v>
      </c>
      <c r="D43" s="101">
        <f>D46+D45+D44</f>
        <v>5.8409519999999997</v>
      </c>
      <c r="E43" s="101">
        <f t="shared" ref="E43:O43" si="36">E46+E45+E44</f>
        <v>0</v>
      </c>
      <c r="F43" s="101">
        <f>F46+F45+F44</f>
        <v>5.8409519999999997</v>
      </c>
      <c r="G43" s="101">
        <f t="shared" si="36"/>
        <v>5.8409519999999997</v>
      </c>
      <c r="H43" s="101">
        <f t="shared" si="36"/>
        <v>0</v>
      </c>
      <c r="I43" s="101">
        <f t="shared" si="36"/>
        <v>0</v>
      </c>
      <c r="J43" s="101">
        <f t="shared" si="36"/>
        <v>0</v>
      </c>
      <c r="K43" s="101">
        <f t="shared" si="36"/>
        <v>0</v>
      </c>
      <c r="L43" s="101">
        <f t="shared" si="36"/>
        <v>0</v>
      </c>
      <c r="M43" s="101">
        <f t="shared" si="36"/>
        <v>0</v>
      </c>
      <c r="N43" s="101">
        <f t="shared" si="36"/>
        <v>0</v>
      </c>
      <c r="O43" s="101">
        <f t="shared" si="36"/>
        <v>5.8409519999999997</v>
      </c>
      <c r="P43" s="101">
        <f t="shared" si="22"/>
        <v>0</v>
      </c>
      <c r="Q43" s="101">
        <f t="shared" ref="Q43" si="37">Q46+Q45+Q44</f>
        <v>5.8409519999999997</v>
      </c>
      <c r="R43" s="101">
        <f t="shared" si="34"/>
        <v>0</v>
      </c>
      <c r="S43" s="101">
        <f t="shared" si="35"/>
        <v>0</v>
      </c>
      <c r="T43" s="101" t="s">
        <v>839</v>
      </c>
    </row>
    <row r="44" spans="1:20" s="96" customFormat="1" ht="41.25" customHeight="1" x14ac:dyDescent="0.2">
      <c r="A44" s="103" t="s">
        <v>1154</v>
      </c>
      <c r="B44" s="102" t="s">
        <v>1195</v>
      </c>
      <c r="C44" s="102" t="s">
        <v>1155</v>
      </c>
      <c r="D44" s="101">
        <f>1717.46*1.2/1000</f>
        <v>2.0609519999999999</v>
      </c>
      <c r="E44" s="101">
        <v>0</v>
      </c>
      <c r="F44" s="101">
        <f t="shared" si="23"/>
        <v>2.0609519999999999</v>
      </c>
      <c r="G44" s="101">
        <f t="shared" ref="G44:G46" si="38">I44+K44+M44+O44</f>
        <v>2.0609519999999999</v>
      </c>
      <c r="H44" s="101">
        <f t="shared" ref="H44:H45" si="39">H47+H46+H45</f>
        <v>0</v>
      </c>
      <c r="I44" s="101">
        <f t="shared" ref="I44:I45" si="40">I47+I46+I45</f>
        <v>0</v>
      </c>
      <c r="J44" s="101">
        <f t="shared" ref="J44:J45" si="41">J47+J46+J45</f>
        <v>0</v>
      </c>
      <c r="K44" s="101">
        <f t="shared" ref="K44:K45" si="42">K47+K46+K45</f>
        <v>0</v>
      </c>
      <c r="L44" s="101">
        <f t="shared" ref="L44:L45" si="43">L47+L46+L45</f>
        <v>0</v>
      </c>
      <c r="M44" s="101">
        <f t="shared" ref="M44:M45" si="44">M47+M46+M45</f>
        <v>0</v>
      </c>
      <c r="N44" s="101">
        <f t="shared" ref="N44:N45" si="45">N47+N46+N45</f>
        <v>0</v>
      </c>
      <c r="O44" s="101">
        <f t="shared" ref="O44:O45" si="46">F44</f>
        <v>2.0609519999999999</v>
      </c>
      <c r="P44" s="101">
        <f t="shared" si="22"/>
        <v>0</v>
      </c>
      <c r="Q44" s="101">
        <f t="shared" ref="Q44" si="47">G44-H44</f>
        <v>2.0609519999999999</v>
      </c>
      <c r="R44" s="101">
        <f t="shared" si="34"/>
        <v>0</v>
      </c>
      <c r="S44" s="101">
        <f t="shared" si="35"/>
        <v>0</v>
      </c>
      <c r="T44" s="101" t="s">
        <v>839</v>
      </c>
    </row>
    <row r="45" spans="1:20" s="96" customFormat="1" ht="41.25" customHeight="1" x14ac:dyDescent="0.2">
      <c r="A45" s="103" t="s">
        <v>1156</v>
      </c>
      <c r="B45" s="102" t="s">
        <v>1196</v>
      </c>
      <c r="C45" s="102" t="s">
        <v>1157</v>
      </c>
      <c r="D45" s="101">
        <f>2230*1.2/1000</f>
        <v>2.6760000000000002</v>
      </c>
      <c r="E45" s="101">
        <v>0</v>
      </c>
      <c r="F45" s="101">
        <f t="shared" si="23"/>
        <v>2.6760000000000002</v>
      </c>
      <c r="G45" s="101">
        <f t="shared" si="38"/>
        <v>2.6760000000000002</v>
      </c>
      <c r="H45" s="101">
        <f t="shared" si="39"/>
        <v>0</v>
      </c>
      <c r="I45" s="101">
        <f t="shared" si="40"/>
        <v>0</v>
      </c>
      <c r="J45" s="101">
        <f t="shared" si="41"/>
        <v>0</v>
      </c>
      <c r="K45" s="101">
        <f t="shared" si="42"/>
        <v>0</v>
      </c>
      <c r="L45" s="101">
        <f t="shared" si="43"/>
        <v>0</v>
      </c>
      <c r="M45" s="101">
        <f t="shared" si="44"/>
        <v>0</v>
      </c>
      <c r="N45" s="101">
        <f t="shared" si="45"/>
        <v>0</v>
      </c>
      <c r="O45" s="101">
        <f t="shared" si="46"/>
        <v>2.6760000000000002</v>
      </c>
      <c r="P45" s="101">
        <f t="shared" si="22"/>
        <v>0</v>
      </c>
      <c r="Q45" s="101">
        <f>G45-H45</f>
        <v>2.6760000000000002</v>
      </c>
      <c r="R45" s="101">
        <f t="shared" si="34"/>
        <v>0</v>
      </c>
      <c r="S45" s="101">
        <f t="shared" si="35"/>
        <v>0</v>
      </c>
      <c r="T45" s="101" t="s">
        <v>839</v>
      </c>
    </row>
    <row r="46" spans="1:20" x14ac:dyDescent="0.25">
      <c r="A46" s="103" t="s">
        <v>1158</v>
      </c>
      <c r="B46" s="104" t="s">
        <v>1197</v>
      </c>
      <c r="C46" s="102" t="s">
        <v>1159</v>
      </c>
      <c r="D46" s="101">
        <f>920*1.2/1000</f>
        <v>1.1040000000000001</v>
      </c>
      <c r="E46" s="101">
        <f>P46</f>
        <v>0</v>
      </c>
      <c r="F46" s="101">
        <f>D46</f>
        <v>1.1040000000000001</v>
      </c>
      <c r="G46" s="101">
        <f t="shared" si="38"/>
        <v>1.1040000000000001</v>
      </c>
      <c r="H46" s="101">
        <f t="shared" ref="H46" si="48">J46+L46+N46+P46</f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f>F46</f>
        <v>1.1040000000000001</v>
      </c>
      <c r="P46" s="101">
        <v>0</v>
      </c>
      <c r="Q46" s="101">
        <f>G46-H46</f>
        <v>1.1040000000000001</v>
      </c>
      <c r="R46" s="101">
        <v>0</v>
      </c>
      <c r="S46" s="101">
        <v>0</v>
      </c>
      <c r="T46" s="101" t="s">
        <v>839</v>
      </c>
    </row>
  </sheetData>
  <mergeCells count="29">
    <mergeCell ref="Q19:Q21"/>
    <mergeCell ref="R19:S19"/>
    <mergeCell ref="T19:T21"/>
    <mergeCell ref="G20:H20"/>
    <mergeCell ref="I20:J20"/>
    <mergeCell ref="K20:L20"/>
    <mergeCell ref="R20:R21"/>
    <mergeCell ref="S20:S21"/>
    <mergeCell ref="H17:P17"/>
    <mergeCell ref="A19:A21"/>
    <mergeCell ref="B19:B21"/>
    <mergeCell ref="C19:C21"/>
    <mergeCell ref="D19:D21"/>
    <mergeCell ref="F19:F21"/>
    <mergeCell ref="G19:P19"/>
    <mergeCell ref="M20:N20"/>
    <mergeCell ref="O20:P20"/>
    <mergeCell ref="E19:E21"/>
    <mergeCell ref="H16:V16"/>
    <mergeCell ref="J14:K14"/>
    <mergeCell ref="R2:T2"/>
    <mergeCell ref="A8:T8"/>
    <mergeCell ref="G9:H9"/>
    <mergeCell ref="J9:K9"/>
    <mergeCell ref="G12:O12"/>
    <mergeCell ref="G11:T11"/>
    <mergeCell ref="M4:T4"/>
    <mergeCell ref="R5:T5"/>
    <mergeCell ref="P6:Q6"/>
  </mergeCells>
  <phoneticPr fontId="17" type="noConversion"/>
  <pageMargins left="0" right="0" top="0.74803149606299213" bottom="0.74803149606299213" header="0.31496062992125984" footer="0.31496062992125984"/>
  <pageSetup paperSize="9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764"/>
  <sheetViews>
    <sheetView topLeftCell="A7" zoomScale="80" zoomScaleNormal="80" workbookViewId="0">
      <selection activeCell="D23" sqref="A23:H29"/>
    </sheetView>
  </sheetViews>
  <sheetFormatPr defaultRowHeight="15.75" outlineLevelRow="4" x14ac:dyDescent="0.25"/>
  <cols>
    <col min="1" max="1" width="10.140625" style="167" customWidth="1"/>
    <col min="2" max="2" width="38.140625" style="168" customWidth="1"/>
    <col min="3" max="3" width="12.28515625" style="169" customWidth="1"/>
    <col min="4" max="4" width="17.28515625" style="154" customWidth="1"/>
    <col min="5" max="5" width="15.28515625" style="154" customWidth="1"/>
    <col min="6" max="6" width="15.5703125" style="154" customWidth="1"/>
    <col min="7" max="7" width="19.5703125" style="154" customWidth="1"/>
    <col min="8" max="8" width="19.42578125" style="154" customWidth="1"/>
    <col min="9" max="9" width="14.85546875" style="154" customWidth="1"/>
    <col min="10" max="10" width="13.85546875" style="154" customWidth="1"/>
    <col min="11" max="11" width="14.85546875" style="154" customWidth="1"/>
    <col min="12" max="236" width="9.140625" style="154"/>
    <col min="237" max="237" width="10.140625" style="154" customWidth="1"/>
    <col min="238" max="238" width="43.85546875" style="154" customWidth="1"/>
    <col min="239" max="242" width="12.28515625" style="154" customWidth="1"/>
    <col min="243" max="244" width="15.28515625" style="154" customWidth="1"/>
    <col min="245" max="246" width="15.140625" style="154" customWidth="1"/>
    <col min="247" max="249" width="15.28515625" style="154" customWidth="1"/>
    <col min="250" max="250" width="16.140625" style="154" customWidth="1"/>
    <col min="251" max="251" width="13.42578125" style="154" customWidth="1"/>
    <col min="252" max="252" width="15.28515625" style="154" customWidth="1"/>
    <col min="253" max="253" width="13.7109375" style="154" customWidth="1"/>
    <col min="254" max="254" width="15.7109375" style="154" customWidth="1"/>
    <col min="255" max="492" width="9.140625" style="154"/>
    <col min="493" max="493" width="10.140625" style="154" customWidth="1"/>
    <col min="494" max="494" width="43.85546875" style="154" customWidth="1"/>
    <col min="495" max="498" width="12.28515625" style="154" customWidth="1"/>
    <col min="499" max="500" width="15.28515625" style="154" customWidth="1"/>
    <col min="501" max="502" width="15.140625" style="154" customWidth="1"/>
    <col min="503" max="505" width="15.28515625" style="154" customWidth="1"/>
    <col min="506" max="506" width="16.140625" style="154" customWidth="1"/>
    <col min="507" max="507" width="13.42578125" style="154" customWidth="1"/>
    <col min="508" max="508" width="15.28515625" style="154" customWidth="1"/>
    <col min="509" max="509" width="13.7109375" style="154" customWidth="1"/>
    <col min="510" max="510" width="15.7109375" style="154" customWidth="1"/>
    <col min="511" max="748" width="9.140625" style="154"/>
    <col min="749" max="749" width="10.140625" style="154" customWidth="1"/>
    <col min="750" max="750" width="43.85546875" style="154" customWidth="1"/>
    <col min="751" max="754" width="12.28515625" style="154" customWidth="1"/>
    <col min="755" max="756" width="15.28515625" style="154" customWidth="1"/>
    <col min="757" max="758" width="15.140625" style="154" customWidth="1"/>
    <col min="759" max="761" width="15.28515625" style="154" customWidth="1"/>
    <col min="762" max="762" width="16.140625" style="154" customWidth="1"/>
    <col min="763" max="763" width="13.42578125" style="154" customWidth="1"/>
    <col min="764" max="764" width="15.28515625" style="154" customWidth="1"/>
    <col min="765" max="765" width="13.7109375" style="154" customWidth="1"/>
    <col min="766" max="766" width="15.7109375" style="154" customWidth="1"/>
    <col min="767" max="1004" width="9.140625" style="154"/>
    <col min="1005" max="1005" width="10.140625" style="154" customWidth="1"/>
    <col min="1006" max="1006" width="43.85546875" style="154" customWidth="1"/>
    <col min="1007" max="1010" width="12.28515625" style="154" customWidth="1"/>
    <col min="1011" max="1012" width="15.28515625" style="154" customWidth="1"/>
    <col min="1013" max="1014" width="15.140625" style="154" customWidth="1"/>
    <col min="1015" max="1017" width="15.28515625" style="154" customWidth="1"/>
    <col min="1018" max="1018" width="16.140625" style="154" customWidth="1"/>
    <col min="1019" max="1019" width="13.42578125" style="154" customWidth="1"/>
    <col min="1020" max="1020" width="15.28515625" style="154" customWidth="1"/>
    <col min="1021" max="1021" width="13.7109375" style="154" customWidth="1"/>
    <col min="1022" max="1022" width="15.7109375" style="154" customWidth="1"/>
    <col min="1023" max="1260" width="9.140625" style="154"/>
    <col min="1261" max="1261" width="10.140625" style="154" customWidth="1"/>
    <col min="1262" max="1262" width="43.85546875" style="154" customWidth="1"/>
    <col min="1263" max="1266" width="12.28515625" style="154" customWidth="1"/>
    <col min="1267" max="1268" width="15.28515625" style="154" customWidth="1"/>
    <col min="1269" max="1270" width="15.140625" style="154" customWidth="1"/>
    <col min="1271" max="1273" width="15.28515625" style="154" customWidth="1"/>
    <col min="1274" max="1274" width="16.140625" style="154" customWidth="1"/>
    <col min="1275" max="1275" width="13.42578125" style="154" customWidth="1"/>
    <col min="1276" max="1276" width="15.28515625" style="154" customWidth="1"/>
    <col min="1277" max="1277" width="13.7109375" style="154" customWidth="1"/>
    <col min="1278" max="1278" width="15.7109375" style="154" customWidth="1"/>
    <col min="1279" max="1516" width="9.140625" style="154"/>
    <col min="1517" max="1517" width="10.140625" style="154" customWidth="1"/>
    <col min="1518" max="1518" width="43.85546875" style="154" customWidth="1"/>
    <col min="1519" max="1522" width="12.28515625" style="154" customWidth="1"/>
    <col min="1523" max="1524" width="15.28515625" style="154" customWidth="1"/>
    <col min="1525" max="1526" width="15.140625" style="154" customWidth="1"/>
    <col min="1527" max="1529" width="15.28515625" style="154" customWidth="1"/>
    <col min="1530" max="1530" width="16.140625" style="154" customWidth="1"/>
    <col min="1531" max="1531" width="13.42578125" style="154" customWidth="1"/>
    <col min="1532" max="1532" width="15.28515625" style="154" customWidth="1"/>
    <col min="1533" max="1533" width="13.7109375" style="154" customWidth="1"/>
    <col min="1534" max="1534" width="15.7109375" style="154" customWidth="1"/>
    <col min="1535" max="1772" width="9.140625" style="154"/>
    <col min="1773" max="1773" width="10.140625" style="154" customWidth="1"/>
    <col min="1774" max="1774" width="43.85546875" style="154" customWidth="1"/>
    <col min="1775" max="1778" width="12.28515625" style="154" customWidth="1"/>
    <col min="1779" max="1780" width="15.28515625" style="154" customWidth="1"/>
    <col min="1781" max="1782" width="15.140625" style="154" customWidth="1"/>
    <col min="1783" max="1785" width="15.28515625" style="154" customWidth="1"/>
    <col min="1786" max="1786" width="16.140625" style="154" customWidth="1"/>
    <col min="1787" max="1787" width="13.42578125" style="154" customWidth="1"/>
    <col min="1788" max="1788" width="15.28515625" style="154" customWidth="1"/>
    <col min="1789" max="1789" width="13.7109375" style="154" customWidth="1"/>
    <col min="1790" max="1790" width="15.7109375" style="154" customWidth="1"/>
    <col min="1791" max="2028" width="9.140625" style="154"/>
    <col min="2029" max="2029" width="10.140625" style="154" customWidth="1"/>
    <col min="2030" max="2030" width="43.85546875" style="154" customWidth="1"/>
    <col min="2031" max="2034" width="12.28515625" style="154" customWidth="1"/>
    <col min="2035" max="2036" width="15.28515625" style="154" customWidth="1"/>
    <col min="2037" max="2038" width="15.140625" style="154" customWidth="1"/>
    <col min="2039" max="2041" width="15.28515625" style="154" customWidth="1"/>
    <col min="2042" max="2042" width="16.140625" style="154" customWidth="1"/>
    <col min="2043" max="2043" width="13.42578125" style="154" customWidth="1"/>
    <col min="2044" max="2044" width="15.28515625" style="154" customWidth="1"/>
    <col min="2045" max="2045" width="13.7109375" style="154" customWidth="1"/>
    <col min="2046" max="2046" width="15.7109375" style="154" customWidth="1"/>
    <col min="2047" max="2284" width="9.140625" style="154"/>
    <col min="2285" max="2285" width="10.140625" style="154" customWidth="1"/>
    <col min="2286" max="2286" width="43.85546875" style="154" customWidth="1"/>
    <col min="2287" max="2290" width="12.28515625" style="154" customWidth="1"/>
    <col min="2291" max="2292" width="15.28515625" style="154" customWidth="1"/>
    <col min="2293" max="2294" width="15.140625" style="154" customWidth="1"/>
    <col min="2295" max="2297" width="15.28515625" style="154" customWidth="1"/>
    <col min="2298" max="2298" width="16.140625" style="154" customWidth="1"/>
    <col min="2299" max="2299" width="13.42578125" style="154" customWidth="1"/>
    <col min="2300" max="2300" width="15.28515625" style="154" customWidth="1"/>
    <col min="2301" max="2301" width="13.7109375" style="154" customWidth="1"/>
    <col min="2302" max="2302" width="15.7109375" style="154" customWidth="1"/>
    <col min="2303" max="2540" width="9.140625" style="154"/>
    <col min="2541" max="2541" width="10.140625" style="154" customWidth="1"/>
    <col min="2542" max="2542" width="43.85546875" style="154" customWidth="1"/>
    <col min="2543" max="2546" width="12.28515625" style="154" customWidth="1"/>
    <col min="2547" max="2548" width="15.28515625" style="154" customWidth="1"/>
    <col min="2549" max="2550" width="15.140625" style="154" customWidth="1"/>
    <col min="2551" max="2553" width="15.28515625" style="154" customWidth="1"/>
    <col min="2554" max="2554" width="16.140625" style="154" customWidth="1"/>
    <col min="2555" max="2555" width="13.42578125" style="154" customWidth="1"/>
    <col min="2556" max="2556" width="15.28515625" style="154" customWidth="1"/>
    <col min="2557" max="2557" width="13.7109375" style="154" customWidth="1"/>
    <col min="2558" max="2558" width="15.7109375" style="154" customWidth="1"/>
    <col min="2559" max="2796" width="9.140625" style="154"/>
    <col min="2797" max="2797" width="10.140625" style="154" customWidth="1"/>
    <col min="2798" max="2798" width="43.85546875" style="154" customWidth="1"/>
    <col min="2799" max="2802" width="12.28515625" style="154" customWidth="1"/>
    <col min="2803" max="2804" width="15.28515625" style="154" customWidth="1"/>
    <col min="2805" max="2806" width="15.140625" style="154" customWidth="1"/>
    <col min="2807" max="2809" width="15.28515625" style="154" customWidth="1"/>
    <col min="2810" max="2810" width="16.140625" style="154" customWidth="1"/>
    <col min="2811" max="2811" width="13.42578125" style="154" customWidth="1"/>
    <col min="2812" max="2812" width="15.28515625" style="154" customWidth="1"/>
    <col min="2813" max="2813" width="13.7109375" style="154" customWidth="1"/>
    <col min="2814" max="2814" width="15.7109375" style="154" customWidth="1"/>
    <col min="2815" max="3052" width="9.140625" style="154"/>
    <col min="3053" max="3053" width="10.140625" style="154" customWidth="1"/>
    <col min="3054" max="3054" width="43.85546875" style="154" customWidth="1"/>
    <col min="3055" max="3058" width="12.28515625" style="154" customWidth="1"/>
    <col min="3059" max="3060" width="15.28515625" style="154" customWidth="1"/>
    <col min="3061" max="3062" width="15.140625" style="154" customWidth="1"/>
    <col min="3063" max="3065" width="15.28515625" style="154" customWidth="1"/>
    <col min="3066" max="3066" width="16.140625" style="154" customWidth="1"/>
    <col min="3067" max="3067" width="13.42578125" style="154" customWidth="1"/>
    <col min="3068" max="3068" width="15.28515625" style="154" customWidth="1"/>
    <col min="3069" max="3069" width="13.7109375" style="154" customWidth="1"/>
    <col min="3070" max="3070" width="15.7109375" style="154" customWidth="1"/>
    <col min="3071" max="3308" width="9.140625" style="154"/>
    <col min="3309" max="3309" width="10.140625" style="154" customWidth="1"/>
    <col min="3310" max="3310" width="43.85546875" style="154" customWidth="1"/>
    <col min="3311" max="3314" width="12.28515625" style="154" customWidth="1"/>
    <col min="3315" max="3316" width="15.28515625" style="154" customWidth="1"/>
    <col min="3317" max="3318" width="15.140625" style="154" customWidth="1"/>
    <col min="3319" max="3321" width="15.28515625" style="154" customWidth="1"/>
    <col min="3322" max="3322" width="16.140625" style="154" customWidth="1"/>
    <col min="3323" max="3323" width="13.42578125" style="154" customWidth="1"/>
    <col min="3324" max="3324" width="15.28515625" style="154" customWidth="1"/>
    <col min="3325" max="3325" width="13.7109375" style="154" customWidth="1"/>
    <col min="3326" max="3326" width="15.7109375" style="154" customWidth="1"/>
    <col min="3327" max="3564" width="9.140625" style="154"/>
    <col min="3565" max="3565" width="10.140625" style="154" customWidth="1"/>
    <col min="3566" max="3566" width="43.85546875" style="154" customWidth="1"/>
    <col min="3567" max="3570" width="12.28515625" style="154" customWidth="1"/>
    <col min="3571" max="3572" width="15.28515625" style="154" customWidth="1"/>
    <col min="3573" max="3574" width="15.140625" style="154" customWidth="1"/>
    <col min="3575" max="3577" width="15.28515625" style="154" customWidth="1"/>
    <col min="3578" max="3578" width="16.140625" style="154" customWidth="1"/>
    <col min="3579" max="3579" width="13.42578125" style="154" customWidth="1"/>
    <col min="3580" max="3580" width="15.28515625" style="154" customWidth="1"/>
    <col min="3581" max="3581" width="13.7109375" style="154" customWidth="1"/>
    <col min="3582" max="3582" width="15.7109375" style="154" customWidth="1"/>
    <col min="3583" max="3820" width="9.140625" style="154"/>
    <col min="3821" max="3821" width="10.140625" style="154" customWidth="1"/>
    <col min="3822" max="3822" width="43.85546875" style="154" customWidth="1"/>
    <col min="3823" max="3826" width="12.28515625" style="154" customWidth="1"/>
    <col min="3827" max="3828" width="15.28515625" style="154" customWidth="1"/>
    <col min="3829" max="3830" width="15.140625" style="154" customWidth="1"/>
    <col min="3831" max="3833" width="15.28515625" style="154" customWidth="1"/>
    <col min="3834" max="3834" width="16.140625" style="154" customWidth="1"/>
    <col min="3835" max="3835" width="13.42578125" style="154" customWidth="1"/>
    <col min="3836" max="3836" width="15.28515625" style="154" customWidth="1"/>
    <col min="3837" max="3837" width="13.7109375" style="154" customWidth="1"/>
    <col min="3838" max="3838" width="15.7109375" style="154" customWidth="1"/>
    <col min="3839" max="4076" width="9.140625" style="154"/>
    <col min="4077" max="4077" width="10.140625" style="154" customWidth="1"/>
    <col min="4078" max="4078" width="43.85546875" style="154" customWidth="1"/>
    <col min="4079" max="4082" width="12.28515625" style="154" customWidth="1"/>
    <col min="4083" max="4084" width="15.28515625" style="154" customWidth="1"/>
    <col min="4085" max="4086" width="15.140625" style="154" customWidth="1"/>
    <col min="4087" max="4089" width="15.28515625" style="154" customWidth="1"/>
    <col min="4090" max="4090" width="16.140625" style="154" customWidth="1"/>
    <col min="4091" max="4091" width="13.42578125" style="154" customWidth="1"/>
    <col min="4092" max="4092" width="15.28515625" style="154" customWidth="1"/>
    <col min="4093" max="4093" width="13.7109375" style="154" customWidth="1"/>
    <col min="4094" max="4094" width="15.7109375" style="154" customWidth="1"/>
    <col min="4095" max="4332" width="9.140625" style="154"/>
    <col min="4333" max="4333" width="10.140625" style="154" customWidth="1"/>
    <col min="4334" max="4334" width="43.85546875" style="154" customWidth="1"/>
    <col min="4335" max="4338" width="12.28515625" style="154" customWidth="1"/>
    <col min="4339" max="4340" width="15.28515625" style="154" customWidth="1"/>
    <col min="4341" max="4342" width="15.140625" style="154" customWidth="1"/>
    <col min="4343" max="4345" width="15.28515625" style="154" customWidth="1"/>
    <col min="4346" max="4346" width="16.140625" style="154" customWidth="1"/>
    <col min="4347" max="4347" width="13.42578125" style="154" customWidth="1"/>
    <col min="4348" max="4348" width="15.28515625" style="154" customWidth="1"/>
    <col min="4349" max="4349" width="13.7109375" style="154" customWidth="1"/>
    <col min="4350" max="4350" width="15.7109375" style="154" customWidth="1"/>
    <col min="4351" max="4588" width="9.140625" style="154"/>
    <col min="4589" max="4589" width="10.140625" style="154" customWidth="1"/>
    <col min="4590" max="4590" width="43.85546875" style="154" customWidth="1"/>
    <col min="4591" max="4594" width="12.28515625" style="154" customWidth="1"/>
    <col min="4595" max="4596" width="15.28515625" style="154" customWidth="1"/>
    <col min="4597" max="4598" width="15.140625" style="154" customWidth="1"/>
    <col min="4599" max="4601" width="15.28515625" style="154" customWidth="1"/>
    <col min="4602" max="4602" width="16.140625" style="154" customWidth="1"/>
    <col min="4603" max="4603" width="13.42578125" style="154" customWidth="1"/>
    <col min="4604" max="4604" width="15.28515625" style="154" customWidth="1"/>
    <col min="4605" max="4605" width="13.7109375" style="154" customWidth="1"/>
    <col min="4606" max="4606" width="15.7109375" style="154" customWidth="1"/>
    <col min="4607" max="4844" width="9.140625" style="154"/>
    <col min="4845" max="4845" width="10.140625" style="154" customWidth="1"/>
    <col min="4846" max="4846" width="43.85546875" style="154" customWidth="1"/>
    <col min="4847" max="4850" width="12.28515625" style="154" customWidth="1"/>
    <col min="4851" max="4852" width="15.28515625" style="154" customWidth="1"/>
    <col min="4853" max="4854" width="15.140625" style="154" customWidth="1"/>
    <col min="4855" max="4857" width="15.28515625" style="154" customWidth="1"/>
    <col min="4858" max="4858" width="16.140625" style="154" customWidth="1"/>
    <col min="4859" max="4859" width="13.42578125" style="154" customWidth="1"/>
    <col min="4860" max="4860" width="15.28515625" style="154" customWidth="1"/>
    <col min="4861" max="4861" width="13.7109375" style="154" customWidth="1"/>
    <col min="4862" max="4862" width="15.7109375" style="154" customWidth="1"/>
    <col min="4863" max="5100" width="9.140625" style="154"/>
    <col min="5101" max="5101" width="10.140625" style="154" customWidth="1"/>
    <col min="5102" max="5102" width="43.85546875" style="154" customWidth="1"/>
    <col min="5103" max="5106" width="12.28515625" style="154" customWidth="1"/>
    <col min="5107" max="5108" width="15.28515625" style="154" customWidth="1"/>
    <col min="5109" max="5110" width="15.140625" style="154" customWidth="1"/>
    <col min="5111" max="5113" width="15.28515625" style="154" customWidth="1"/>
    <col min="5114" max="5114" width="16.140625" style="154" customWidth="1"/>
    <col min="5115" max="5115" width="13.42578125" style="154" customWidth="1"/>
    <col min="5116" max="5116" width="15.28515625" style="154" customWidth="1"/>
    <col min="5117" max="5117" width="13.7109375" style="154" customWidth="1"/>
    <col min="5118" max="5118" width="15.7109375" style="154" customWidth="1"/>
    <col min="5119" max="5356" width="9.140625" style="154"/>
    <col min="5357" max="5357" width="10.140625" style="154" customWidth="1"/>
    <col min="5358" max="5358" width="43.85546875" style="154" customWidth="1"/>
    <col min="5359" max="5362" width="12.28515625" style="154" customWidth="1"/>
    <col min="5363" max="5364" width="15.28515625" style="154" customWidth="1"/>
    <col min="5365" max="5366" width="15.140625" style="154" customWidth="1"/>
    <col min="5367" max="5369" width="15.28515625" style="154" customWidth="1"/>
    <col min="5370" max="5370" width="16.140625" style="154" customWidth="1"/>
    <col min="5371" max="5371" width="13.42578125" style="154" customWidth="1"/>
    <col min="5372" max="5372" width="15.28515625" style="154" customWidth="1"/>
    <col min="5373" max="5373" width="13.7109375" style="154" customWidth="1"/>
    <col min="5374" max="5374" width="15.7109375" style="154" customWidth="1"/>
    <col min="5375" max="5612" width="9.140625" style="154"/>
    <col min="5613" max="5613" width="10.140625" style="154" customWidth="1"/>
    <col min="5614" max="5614" width="43.85546875" style="154" customWidth="1"/>
    <col min="5615" max="5618" width="12.28515625" style="154" customWidth="1"/>
    <col min="5619" max="5620" width="15.28515625" style="154" customWidth="1"/>
    <col min="5621" max="5622" width="15.140625" style="154" customWidth="1"/>
    <col min="5623" max="5625" width="15.28515625" style="154" customWidth="1"/>
    <col min="5626" max="5626" width="16.140625" style="154" customWidth="1"/>
    <col min="5627" max="5627" width="13.42578125" style="154" customWidth="1"/>
    <col min="5628" max="5628" width="15.28515625" style="154" customWidth="1"/>
    <col min="5629" max="5629" width="13.7109375" style="154" customWidth="1"/>
    <col min="5630" max="5630" width="15.7109375" style="154" customWidth="1"/>
    <col min="5631" max="5868" width="9.140625" style="154"/>
    <col min="5869" max="5869" width="10.140625" style="154" customWidth="1"/>
    <col min="5870" max="5870" width="43.85546875" style="154" customWidth="1"/>
    <col min="5871" max="5874" width="12.28515625" style="154" customWidth="1"/>
    <col min="5875" max="5876" width="15.28515625" style="154" customWidth="1"/>
    <col min="5877" max="5878" width="15.140625" style="154" customWidth="1"/>
    <col min="5879" max="5881" width="15.28515625" style="154" customWidth="1"/>
    <col min="5882" max="5882" width="16.140625" style="154" customWidth="1"/>
    <col min="5883" max="5883" width="13.42578125" style="154" customWidth="1"/>
    <col min="5884" max="5884" width="15.28515625" style="154" customWidth="1"/>
    <col min="5885" max="5885" width="13.7109375" style="154" customWidth="1"/>
    <col min="5886" max="5886" width="15.7109375" style="154" customWidth="1"/>
    <col min="5887" max="6124" width="9.140625" style="154"/>
    <col min="6125" max="6125" width="10.140625" style="154" customWidth="1"/>
    <col min="6126" max="6126" width="43.85546875" style="154" customWidth="1"/>
    <col min="6127" max="6130" width="12.28515625" style="154" customWidth="1"/>
    <col min="6131" max="6132" width="15.28515625" style="154" customWidth="1"/>
    <col min="6133" max="6134" width="15.140625" style="154" customWidth="1"/>
    <col min="6135" max="6137" width="15.28515625" style="154" customWidth="1"/>
    <col min="6138" max="6138" width="16.140625" style="154" customWidth="1"/>
    <col min="6139" max="6139" width="13.42578125" style="154" customWidth="1"/>
    <col min="6140" max="6140" width="15.28515625" style="154" customWidth="1"/>
    <col min="6141" max="6141" width="13.7109375" style="154" customWidth="1"/>
    <col min="6142" max="6142" width="15.7109375" style="154" customWidth="1"/>
    <col min="6143" max="6380" width="9.140625" style="154"/>
    <col min="6381" max="6381" width="10.140625" style="154" customWidth="1"/>
    <col min="6382" max="6382" width="43.85546875" style="154" customWidth="1"/>
    <col min="6383" max="6386" width="12.28515625" style="154" customWidth="1"/>
    <col min="6387" max="6388" width="15.28515625" style="154" customWidth="1"/>
    <col min="6389" max="6390" width="15.140625" style="154" customWidth="1"/>
    <col min="6391" max="6393" width="15.28515625" style="154" customWidth="1"/>
    <col min="6394" max="6394" width="16.140625" style="154" customWidth="1"/>
    <col min="6395" max="6395" width="13.42578125" style="154" customWidth="1"/>
    <col min="6396" max="6396" width="15.28515625" style="154" customWidth="1"/>
    <col min="6397" max="6397" width="13.7109375" style="154" customWidth="1"/>
    <col min="6398" max="6398" width="15.7109375" style="154" customWidth="1"/>
    <col min="6399" max="6636" width="9.140625" style="154"/>
    <col min="6637" max="6637" width="10.140625" style="154" customWidth="1"/>
    <col min="6638" max="6638" width="43.85546875" style="154" customWidth="1"/>
    <col min="6639" max="6642" width="12.28515625" style="154" customWidth="1"/>
    <col min="6643" max="6644" width="15.28515625" style="154" customWidth="1"/>
    <col min="6645" max="6646" width="15.140625" style="154" customWidth="1"/>
    <col min="6647" max="6649" width="15.28515625" style="154" customWidth="1"/>
    <col min="6650" max="6650" width="16.140625" style="154" customWidth="1"/>
    <col min="6651" max="6651" width="13.42578125" style="154" customWidth="1"/>
    <col min="6652" max="6652" width="15.28515625" style="154" customWidth="1"/>
    <col min="6653" max="6653" width="13.7109375" style="154" customWidth="1"/>
    <col min="6654" max="6654" width="15.7109375" style="154" customWidth="1"/>
    <col min="6655" max="6892" width="9.140625" style="154"/>
    <col min="6893" max="6893" width="10.140625" style="154" customWidth="1"/>
    <col min="6894" max="6894" width="43.85546875" style="154" customWidth="1"/>
    <col min="6895" max="6898" width="12.28515625" style="154" customWidth="1"/>
    <col min="6899" max="6900" width="15.28515625" style="154" customWidth="1"/>
    <col min="6901" max="6902" width="15.140625" style="154" customWidth="1"/>
    <col min="6903" max="6905" width="15.28515625" style="154" customWidth="1"/>
    <col min="6906" max="6906" width="16.140625" style="154" customWidth="1"/>
    <col min="6907" max="6907" width="13.42578125" style="154" customWidth="1"/>
    <col min="6908" max="6908" width="15.28515625" style="154" customWidth="1"/>
    <col min="6909" max="6909" width="13.7109375" style="154" customWidth="1"/>
    <col min="6910" max="6910" width="15.7109375" style="154" customWidth="1"/>
    <col min="6911" max="7148" width="9.140625" style="154"/>
    <col min="7149" max="7149" width="10.140625" style="154" customWidth="1"/>
    <col min="7150" max="7150" width="43.85546875" style="154" customWidth="1"/>
    <col min="7151" max="7154" width="12.28515625" style="154" customWidth="1"/>
    <col min="7155" max="7156" width="15.28515625" style="154" customWidth="1"/>
    <col min="7157" max="7158" width="15.140625" style="154" customWidth="1"/>
    <col min="7159" max="7161" width="15.28515625" style="154" customWidth="1"/>
    <col min="7162" max="7162" width="16.140625" style="154" customWidth="1"/>
    <col min="7163" max="7163" width="13.42578125" style="154" customWidth="1"/>
    <col min="7164" max="7164" width="15.28515625" style="154" customWidth="1"/>
    <col min="7165" max="7165" width="13.7109375" style="154" customWidth="1"/>
    <col min="7166" max="7166" width="15.7109375" style="154" customWidth="1"/>
    <col min="7167" max="7404" width="9.140625" style="154"/>
    <col min="7405" max="7405" width="10.140625" style="154" customWidth="1"/>
    <col min="7406" max="7406" width="43.85546875" style="154" customWidth="1"/>
    <col min="7407" max="7410" width="12.28515625" style="154" customWidth="1"/>
    <col min="7411" max="7412" width="15.28515625" style="154" customWidth="1"/>
    <col min="7413" max="7414" width="15.140625" style="154" customWidth="1"/>
    <col min="7415" max="7417" width="15.28515625" style="154" customWidth="1"/>
    <col min="7418" max="7418" width="16.140625" style="154" customWidth="1"/>
    <col min="7419" max="7419" width="13.42578125" style="154" customWidth="1"/>
    <col min="7420" max="7420" width="15.28515625" style="154" customWidth="1"/>
    <col min="7421" max="7421" width="13.7109375" style="154" customWidth="1"/>
    <col min="7422" max="7422" width="15.7109375" style="154" customWidth="1"/>
    <col min="7423" max="7660" width="9.140625" style="154"/>
    <col min="7661" max="7661" width="10.140625" style="154" customWidth="1"/>
    <col min="7662" max="7662" width="43.85546875" style="154" customWidth="1"/>
    <col min="7663" max="7666" width="12.28515625" style="154" customWidth="1"/>
    <col min="7667" max="7668" width="15.28515625" style="154" customWidth="1"/>
    <col min="7669" max="7670" width="15.140625" style="154" customWidth="1"/>
    <col min="7671" max="7673" width="15.28515625" style="154" customWidth="1"/>
    <col min="7674" max="7674" width="16.140625" style="154" customWidth="1"/>
    <col min="7675" max="7675" width="13.42578125" style="154" customWidth="1"/>
    <col min="7676" max="7676" width="15.28515625" style="154" customWidth="1"/>
    <col min="7677" max="7677" width="13.7109375" style="154" customWidth="1"/>
    <col min="7678" max="7678" width="15.7109375" style="154" customWidth="1"/>
    <col min="7679" max="7916" width="9.140625" style="154"/>
    <col min="7917" max="7917" width="10.140625" style="154" customWidth="1"/>
    <col min="7918" max="7918" width="43.85546875" style="154" customWidth="1"/>
    <col min="7919" max="7922" width="12.28515625" style="154" customWidth="1"/>
    <col min="7923" max="7924" width="15.28515625" style="154" customWidth="1"/>
    <col min="7925" max="7926" width="15.140625" style="154" customWidth="1"/>
    <col min="7927" max="7929" width="15.28515625" style="154" customWidth="1"/>
    <col min="7930" max="7930" width="16.140625" style="154" customWidth="1"/>
    <col min="7931" max="7931" width="13.42578125" style="154" customWidth="1"/>
    <col min="7932" max="7932" width="15.28515625" style="154" customWidth="1"/>
    <col min="7933" max="7933" width="13.7109375" style="154" customWidth="1"/>
    <col min="7934" max="7934" width="15.7109375" style="154" customWidth="1"/>
    <col min="7935" max="8172" width="9.140625" style="154"/>
    <col min="8173" max="8173" width="10.140625" style="154" customWidth="1"/>
    <col min="8174" max="8174" width="43.85546875" style="154" customWidth="1"/>
    <col min="8175" max="8178" width="12.28515625" style="154" customWidth="1"/>
    <col min="8179" max="8180" width="15.28515625" style="154" customWidth="1"/>
    <col min="8181" max="8182" width="15.140625" style="154" customWidth="1"/>
    <col min="8183" max="8185" width="15.28515625" style="154" customWidth="1"/>
    <col min="8186" max="8186" width="16.140625" style="154" customWidth="1"/>
    <col min="8187" max="8187" width="13.42578125" style="154" customWidth="1"/>
    <col min="8188" max="8188" width="15.28515625" style="154" customWidth="1"/>
    <col min="8189" max="8189" width="13.7109375" style="154" customWidth="1"/>
    <col min="8190" max="8190" width="15.7109375" style="154" customWidth="1"/>
    <col min="8191" max="8428" width="9.140625" style="154"/>
    <col min="8429" max="8429" width="10.140625" style="154" customWidth="1"/>
    <col min="8430" max="8430" width="43.85546875" style="154" customWidth="1"/>
    <col min="8431" max="8434" width="12.28515625" style="154" customWidth="1"/>
    <col min="8435" max="8436" width="15.28515625" style="154" customWidth="1"/>
    <col min="8437" max="8438" width="15.140625" style="154" customWidth="1"/>
    <col min="8439" max="8441" width="15.28515625" style="154" customWidth="1"/>
    <col min="8442" max="8442" width="16.140625" style="154" customWidth="1"/>
    <col min="8443" max="8443" width="13.42578125" style="154" customWidth="1"/>
    <col min="8444" max="8444" width="15.28515625" style="154" customWidth="1"/>
    <col min="8445" max="8445" width="13.7109375" style="154" customWidth="1"/>
    <col min="8446" max="8446" width="15.7109375" style="154" customWidth="1"/>
    <col min="8447" max="8684" width="9.140625" style="154"/>
    <col min="8685" max="8685" width="10.140625" style="154" customWidth="1"/>
    <col min="8686" max="8686" width="43.85546875" style="154" customWidth="1"/>
    <col min="8687" max="8690" width="12.28515625" style="154" customWidth="1"/>
    <col min="8691" max="8692" width="15.28515625" style="154" customWidth="1"/>
    <col min="8693" max="8694" width="15.140625" style="154" customWidth="1"/>
    <col min="8695" max="8697" width="15.28515625" style="154" customWidth="1"/>
    <col min="8698" max="8698" width="16.140625" style="154" customWidth="1"/>
    <col min="8699" max="8699" width="13.42578125" style="154" customWidth="1"/>
    <col min="8700" max="8700" width="15.28515625" style="154" customWidth="1"/>
    <col min="8701" max="8701" width="13.7109375" style="154" customWidth="1"/>
    <col min="8702" max="8702" width="15.7109375" style="154" customWidth="1"/>
    <col min="8703" max="8940" width="9.140625" style="154"/>
    <col min="8941" max="8941" width="10.140625" style="154" customWidth="1"/>
    <col min="8942" max="8942" width="43.85546875" style="154" customWidth="1"/>
    <col min="8943" max="8946" width="12.28515625" style="154" customWidth="1"/>
    <col min="8947" max="8948" width="15.28515625" style="154" customWidth="1"/>
    <col min="8949" max="8950" width="15.140625" style="154" customWidth="1"/>
    <col min="8951" max="8953" width="15.28515625" style="154" customWidth="1"/>
    <col min="8954" max="8954" width="16.140625" style="154" customWidth="1"/>
    <col min="8955" max="8955" width="13.42578125" style="154" customWidth="1"/>
    <col min="8956" max="8956" width="15.28515625" style="154" customWidth="1"/>
    <col min="8957" max="8957" width="13.7109375" style="154" customWidth="1"/>
    <col min="8958" max="8958" width="15.7109375" style="154" customWidth="1"/>
    <col min="8959" max="9196" width="9.140625" style="154"/>
    <col min="9197" max="9197" width="10.140625" style="154" customWidth="1"/>
    <col min="9198" max="9198" width="43.85546875" style="154" customWidth="1"/>
    <col min="9199" max="9202" width="12.28515625" style="154" customWidth="1"/>
    <col min="9203" max="9204" width="15.28515625" style="154" customWidth="1"/>
    <col min="9205" max="9206" width="15.140625" style="154" customWidth="1"/>
    <col min="9207" max="9209" width="15.28515625" style="154" customWidth="1"/>
    <col min="9210" max="9210" width="16.140625" style="154" customWidth="1"/>
    <col min="9211" max="9211" width="13.42578125" style="154" customWidth="1"/>
    <col min="9212" max="9212" width="15.28515625" style="154" customWidth="1"/>
    <col min="9213" max="9213" width="13.7109375" style="154" customWidth="1"/>
    <col min="9214" max="9214" width="15.7109375" style="154" customWidth="1"/>
    <col min="9215" max="9452" width="9.140625" style="154"/>
    <col min="9453" max="9453" width="10.140625" style="154" customWidth="1"/>
    <col min="9454" max="9454" width="43.85546875" style="154" customWidth="1"/>
    <col min="9455" max="9458" width="12.28515625" style="154" customWidth="1"/>
    <col min="9459" max="9460" width="15.28515625" style="154" customWidth="1"/>
    <col min="9461" max="9462" width="15.140625" style="154" customWidth="1"/>
    <col min="9463" max="9465" width="15.28515625" style="154" customWidth="1"/>
    <col min="9466" max="9466" width="16.140625" style="154" customWidth="1"/>
    <col min="9467" max="9467" width="13.42578125" style="154" customWidth="1"/>
    <col min="9468" max="9468" width="15.28515625" style="154" customWidth="1"/>
    <col min="9469" max="9469" width="13.7109375" style="154" customWidth="1"/>
    <col min="9470" max="9470" width="15.7109375" style="154" customWidth="1"/>
    <col min="9471" max="9708" width="9.140625" style="154"/>
    <col min="9709" max="9709" width="10.140625" style="154" customWidth="1"/>
    <col min="9710" max="9710" width="43.85546875" style="154" customWidth="1"/>
    <col min="9711" max="9714" width="12.28515625" style="154" customWidth="1"/>
    <col min="9715" max="9716" width="15.28515625" style="154" customWidth="1"/>
    <col min="9717" max="9718" width="15.140625" style="154" customWidth="1"/>
    <col min="9719" max="9721" width="15.28515625" style="154" customWidth="1"/>
    <col min="9722" max="9722" width="16.140625" style="154" customWidth="1"/>
    <col min="9723" max="9723" width="13.42578125" style="154" customWidth="1"/>
    <col min="9724" max="9724" width="15.28515625" style="154" customWidth="1"/>
    <col min="9725" max="9725" width="13.7109375" style="154" customWidth="1"/>
    <col min="9726" max="9726" width="15.7109375" style="154" customWidth="1"/>
    <col min="9727" max="9964" width="9.140625" style="154"/>
    <col min="9965" max="9965" width="10.140625" style="154" customWidth="1"/>
    <col min="9966" max="9966" width="43.85546875" style="154" customWidth="1"/>
    <col min="9967" max="9970" width="12.28515625" style="154" customWidth="1"/>
    <col min="9971" max="9972" width="15.28515625" style="154" customWidth="1"/>
    <col min="9973" max="9974" width="15.140625" style="154" customWidth="1"/>
    <col min="9975" max="9977" width="15.28515625" style="154" customWidth="1"/>
    <col min="9978" max="9978" width="16.140625" style="154" customWidth="1"/>
    <col min="9979" max="9979" width="13.42578125" style="154" customWidth="1"/>
    <col min="9980" max="9980" width="15.28515625" style="154" customWidth="1"/>
    <col min="9981" max="9981" width="13.7109375" style="154" customWidth="1"/>
    <col min="9982" max="9982" width="15.7109375" style="154" customWidth="1"/>
    <col min="9983" max="10220" width="9.140625" style="154"/>
    <col min="10221" max="10221" width="10.140625" style="154" customWidth="1"/>
    <col min="10222" max="10222" width="43.85546875" style="154" customWidth="1"/>
    <col min="10223" max="10226" width="12.28515625" style="154" customWidth="1"/>
    <col min="10227" max="10228" width="15.28515625" style="154" customWidth="1"/>
    <col min="10229" max="10230" width="15.140625" style="154" customWidth="1"/>
    <col min="10231" max="10233" width="15.28515625" style="154" customWidth="1"/>
    <col min="10234" max="10234" width="16.140625" style="154" customWidth="1"/>
    <col min="10235" max="10235" width="13.42578125" style="154" customWidth="1"/>
    <col min="10236" max="10236" width="15.28515625" style="154" customWidth="1"/>
    <col min="10237" max="10237" width="13.7109375" style="154" customWidth="1"/>
    <col min="10238" max="10238" width="15.7109375" style="154" customWidth="1"/>
    <col min="10239" max="10476" width="9.140625" style="154"/>
    <col min="10477" max="10477" width="10.140625" style="154" customWidth="1"/>
    <col min="10478" max="10478" width="43.85546875" style="154" customWidth="1"/>
    <col min="10479" max="10482" width="12.28515625" style="154" customWidth="1"/>
    <col min="10483" max="10484" width="15.28515625" style="154" customWidth="1"/>
    <col min="10485" max="10486" width="15.140625" style="154" customWidth="1"/>
    <col min="10487" max="10489" width="15.28515625" style="154" customWidth="1"/>
    <col min="10490" max="10490" width="16.140625" style="154" customWidth="1"/>
    <col min="10491" max="10491" width="13.42578125" style="154" customWidth="1"/>
    <col min="10492" max="10492" width="15.28515625" style="154" customWidth="1"/>
    <col min="10493" max="10493" width="13.7109375" style="154" customWidth="1"/>
    <col min="10494" max="10494" width="15.7109375" style="154" customWidth="1"/>
    <col min="10495" max="10732" width="9.140625" style="154"/>
    <col min="10733" max="10733" width="10.140625" style="154" customWidth="1"/>
    <col min="10734" max="10734" width="43.85546875" style="154" customWidth="1"/>
    <col min="10735" max="10738" width="12.28515625" style="154" customWidth="1"/>
    <col min="10739" max="10740" width="15.28515625" style="154" customWidth="1"/>
    <col min="10741" max="10742" width="15.140625" style="154" customWidth="1"/>
    <col min="10743" max="10745" width="15.28515625" style="154" customWidth="1"/>
    <col min="10746" max="10746" width="16.140625" style="154" customWidth="1"/>
    <col min="10747" max="10747" width="13.42578125" style="154" customWidth="1"/>
    <col min="10748" max="10748" width="15.28515625" style="154" customWidth="1"/>
    <col min="10749" max="10749" width="13.7109375" style="154" customWidth="1"/>
    <col min="10750" max="10750" width="15.7109375" style="154" customWidth="1"/>
    <col min="10751" max="10988" width="9.140625" style="154"/>
    <col min="10989" max="10989" width="10.140625" style="154" customWidth="1"/>
    <col min="10990" max="10990" width="43.85546875" style="154" customWidth="1"/>
    <col min="10991" max="10994" width="12.28515625" style="154" customWidth="1"/>
    <col min="10995" max="10996" width="15.28515625" style="154" customWidth="1"/>
    <col min="10997" max="10998" width="15.140625" style="154" customWidth="1"/>
    <col min="10999" max="11001" width="15.28515625" style="154" customWidth="1"/>
    <col min="11002" max="11002" width="16.140625" style="154" customWidth="1"/>
    <col min="11003" max="11003" width="13.42578125" style="154" customWidth="1"/>
    <col min="11004" max="11004" width="15.28515625" style="154" customWidth="1"/>
    <col min="11005" max="11005" width="13.7109375" style="154" customWidth="1"/>
    <col min="11006" max="11006" width="15.7109375" style="154" customWidth="1"/>
    <col min="11007" max="11244" width="9.140625" style="154"/>
    <col min="11245" max="11245" width="10.140625" style="154" customWidth="1"/>
    <col min="11246" max="11246" width="43.85546875" style="154" customWidth="1"/>
    <col min="11247" max="11250" width="12.28515625" style="154" customWidth="1"/>
    <col min="11251" max="11252" width="15.28515625" style="154" customWidth="1"/>
    <col min="11253" max="11254" width="15.140625" style="154" customWidth="1"/>
    <col min="11255" max="11257" width="15.28515625" style="154" customWidth="1"/>
    <col min="11258" max="11258" width="16.140625" style="154" customWidth="1"/>
    <col min="11259" max="11259" width="13.42578125" style="154" customWidth="1"/>
    <col min="11260" max="11260" width="15.28515625" style="154" customWidth="1"/>
    <col min="11261" max="11261" width="13.7109375" style="154" customWidth="1"/>
    <col min="11262" max="11262" width="15.7109375" style="154" customWidth="1"/>
    <col min="11263" max="11500" width="9.140625" style="154"/>
    <col min="11501" max="11501" width="10.140625" style="154" customWidth="1"/>
    <col min="11502" max="11502" width="43.85546875" style="154" customWidth="1"/>
    <col min="11503" max="11506" width="12.28515625" style="154" customWidth="1"/>
    <col min="11507" max="11508" width="15.28515625" style="154" customWidth="1"/>
    <col min="11509" max="11510" width="15.140625" style="154" customWidth="1"/>
    <col min="11511" max="11513" width="15.28515625" style="154" customWidth="1"/>
    <col min="11514" max="11514" width="16.140625" style="154" customWidth="1"/>
    <col min="11515" max="11515" width="13.42578125" style="154" customWidth="1"/>
    <col min="11516" max="11516" width="15.28515625" style="154" customWidth="1"/>
    <col min="11517" max="11517" width="13.7109375" style="154" customWidth="1"/>
    <col min="11518" max="11518" width="15.7109375" style="154" customWidth="1"/>
    <col min="11519" max="11756" width="9.140625" style="154"/>
    <col min="11757" max="11757" width="10.140625" style="154" customWidth="1"/>
    <col min="11758" max="11758" width="43.85546875" style="154" customWidth="1"/>
    <col min="11759" max="11762" width="12.28515625" style="154" customWidth="1"/>
    <col min="11763" max="11764" width="15.28515625" style="154" customWidth="1"/>
    <col min="11765" max="11766" width="15.140625" style="154" customWidth="1"/>
    <col min="11767" max="11769" width="15.28515625" style="154" customWidth="1"/>
    <col min="11770" max="11770" width="16.140625" style="154" customWidth="1"/>
    <col min="11771" max="11771" width="13.42578125" style="154" customWidth="1"/>
    <col min="11772" max="11772" width="15.28515625" style="154" customWidth="1"/>
    <col min="11773" max="11773" width="13.7109375" style="154" customWidth="1"/>
    <col min="11774" max="11774" width="15.7109375" style="154" customWidth="1"/>
    <col min="11775" max="12012" width="9.140625" style="154"/>
    <col min="12013" max="12013" width="10.140625" style="154" customWidth="1"/>
    <col min="12014" max="12014" width="43.85546875" style="154" customWidth="1"/>
    <col min="12015" max="12018" width="12.28515625" style="154" customWidth="1"/>
    <col min="12019" max="12020" width="15.28515625" style="154" customWidth="1"/>
    <col min="12021" max="12022" width="15.140625" style="154" customWidth="1"/>
    <col min="12023" max="12025" width="15.28515625" style="154" customWidth="1"/>
    <col min="12026" max="12026" width="16.140625" style="154" customWidth="1"/>
    <col min="12027" max="12027" width="13.42578125" style="154" customWidth="1"/>
    <col min="12028" max="12028" width="15.28515625" style="154" customWidth="1"/>
    <col min="12029" max="12029" width="13.7109375" style="154" customWidth="1"/>
    <col min="12030" max="12030" width="15.7109375" style="154" customWidth="1"/>
    <col min="12031" max="12268" width="9.140625" style="154"/>
    <col min="12269" max="12269" width="10.140625" style="154" customWidth="1"/>
    <col min="12270" max="12270" width="43.85546875" style="154" customWidth="1"/>
    <col min="12271" max="12274" width="12.28515625" style="154" customWidth="1"/>
    <col min="12275" max="12276" width="15.28515625" style="154" customWidth="1"/>
    <col min="12277" max="12278" width="15.140625" style="154" customWidth="1"/>
    <col min="12279" max="12281" width="15.28515625" style="154" customWidth="1"/>
    <col min="12282" max="12282" width="16.140625" style="154" customWidth="1"/>
    <col min="12283" max="12283" width="13.42578125" style="154" customWidth="1"/>
    <col min="12284" max="12284" width="15.28515625" style="154" customWidth="1"/>
    <col min="12285" max="12285" width="13.7109375" style="154" customWidth="1"/>
    <col min="12286" max="12286" width="15.7109375" style="154" customWidth="1"/>
    <col min="12287" max="12524" width="9.140625" style="154"/>
    <col min="12525" max="12525" width="10.140625" style="154" customWidth="1"/>
    <col min="12526" max="12526" width="43.85546875" style="154" customWidth="1"/>
    <col min="12527" max="12530" width="12.28515625" style="154" customWidth="1"/>
    <col min="12531" max="12532" width="15.28515625" style="154" customWidth="1"/>
    <col min="12533" max="12534" width="15.140625" style="154" customWidth="1"/>
    <col min="12535" max="12537" width="15.28515625" style="154" customWidth="1"/>
    <col min="12538" max="12538" width="16.140625" style="154" customWidth="1"/>
    <col min="12539" max="12539" width="13.42578125" style="154" customWidth="1"/>
    <col min="12540" max="12540" width="15.28515625" style="154" customWidth="1"/>
    <col min="12541" max="12541" width="13.7109375" style="154" customWidth="1"/>
    <col min="12542" max="12542" width="15.7109375" style="154" customWidth="1"/>
    <col min="12543" max="12780" width="9.140625" style="154"/>
    <col min="12781" max="12781" width="10.140625" style="154" customWidth="1"/>
    <col min="12782" max="12782" width="43.85546875" style="154" customWidth="1"/>
    <col min="12783" max="12786" width="12.28515625" style="154" customWidth="1"/>
    <col min="12787" max="12788" width="15.28515625" style="154" customWidth="1"/>
    <col min="12789" max="12790" width="15.140625" style="154" customWidth="1"/>
    <col min="12791" max="12793" width="15.28515625" style="154" customWidth="1"/>
    <col min="12794" max="12794" width="16.140625" style="154" customWidth="1"/>
    <col min="12795" max="12795" width="13.42578125" style="154" customWidth="1"/>
    <col min="12796" max="12796" width="15.28515625" style="154" customWidth="1"/>
    <col min="12797" max="12797" width="13.7109375" style="154" customWidth="1"/>
    <col min="12798" max="12798" width="15.7109375" style="154" customWidth="1"/>
    <col min="12799" max="13036" width="9.140625" style="154"/>
    <col min="13037" max="13037" width="10.140625" style="154" customWidth="1"/>
    <col min="13038" max="13038" width="43.85546875" style="154" customWidth="1"/>
    <col min="13039" max="13042" width="12.28515625" style="154" customWidth="1"/>
    <col min="13043" max="13044" width="15.28515625" style="154" customWidth="1"/>
    <col min="13045" max="13046" width="15.140625" style="154" customWidth="1"/>
    <col min="13047" max="13049" width="15.28515625" style="154" customWidth="1"/>
    <col min="13050" max="13050" width="16.140625" style="154" customWidth="1"/>
    <col min="13051" max="13051" width="13.42578125" style="154" customWidth="1"/>
    <col min="13052" max="13052" width="15.28515625" style="154" customWidth="1"/>
    <col min="13053" max="13053" width="13.7109375" style="154" customWidth="1"/>
    <col min="13054" max="13054" width="15.7109375" style="154" customWidth="1"/>
    <col min="13055" max="13292" width="9.140625" style="154"/>
    <col min="13293" max="13293" width="10.140625" style="154" customWidth="1"/>
    <col min="13294" max="13294" width="43.85546875" style="154" customWidth="1"/>
    <col min="13295" max="13298" width="12.28515625" style="154" customWidth="1"/>
    <col min="13299" max="13300" width="15.28515625" style="154" customWidth="1"/>
    <col min="13301" max="13302" width="15.140625" style="154" customWidth="1"/>
    <col min="13303" max="13305" width="15.28515625" style="154" customWidth="1"/>
    <col min="13306" max="13306" width="16.140625" style="154" customWidth="1"/>
    <col min="13307" max="13307" width="13.42578125" style="154" customWidth="1"/>
    <col min="13308" max="13308" width="15.28515625" style="154" customWidth="1"/>
    <col min="13309" max="13309" width="13.7109375" style="154" customWidth="1"/>
    <col min="13310" max="13310" width="15.7109375" style="154" customWidth="1"/>
    <col min="13311" max="13548" width="9.140625" style="154"/>
    <col min="13549" max="13549" width="10.140625" style="154" customWidth="1"/>
    <col min="13550" max="13550" width="43.85546875" style="154" customWidth="1"/>
    <col min="13551" max="13554" width="12.28515625" style="154" customWidth="1"/>
    <col min="13555" max="13556" width="15.28515625" style="154" customWidth="1"/>
    <col min="13557" max="13558" width="15.140625" style="154" customWidth="1"/>
    <col min="13559" max="13561" width="15.28515625" style="154" customWidth="1"/>
    <col min="13562" max="13562" width="16.140625" style="154" customWidth="1"/>
    <col min="13563" max="13563" width="13.42578125" style="154" customWidth="1"/>
    <col min="13564" max="13564" width="15.28515625" style="154" customWidth="1"/>
    <col min="13565" max="13565" width="13.7109375" style="154" customWidth="1"/>
    <col min="13566" max="13566" width="15.7109375" style="154" customWidth="1"/>
    <col min="13567" max="13804" width="9.140625" style="154"/>
    <col min="13805" max="13805" width="10.140625" style="154" customWidth="1"/>
    <col min="13806" max="13806" width="43.85546875" style="154" customWidth="1"/>
    <col min="13807" max="13810" width="12.28515625" style="154" customWidth="1"/>
    <col min="13811" max="13812" width="15.28515625" style="154" customWidth="1"/>
    <col min="13813" max="13814" width="15.140625" style="154" customWidth="1"/>
    <col min="13815" max="13817" width="15.28515625" style="154" customWidth="1"/>
    <col min="13818" max="13818" width="16.140625" style="154" customWidth="1"/>
    <col min="13819" max="13819" width="13.42578125" style="154" customWidth="1"/>
    <col min="13820" max="13820" width="15.28515625" style="154" customWidth="1"/>
    <col min="13821" max="13821" width="13.7109375" style="154" customWidth="1"/>
    <col min="13822" max="13822" width="15.7109375" style="154" customWidth="1"/>
    <col min="13823" max="14060" width="9.140625" style="154"/>
    <col min="14061" max="14061" width="10.140625" style="154" customWidth="1"/>
    <col min="14062" max="14062" width="43.85546875" style="154" customWidth="1"/>
    <col min="14063" max="14066" width="12.28515625" style="154" customWidth="1"/>
    <col min="14067" max="14068" width="15.28515625" style="154" customWidth="1"/>
    <col min="14069" max="14070" width="15.140625" style="154" customWidth="1"/>
    <col min="14071" max="14073" width="15.28515625" style="154" customWidth="1"/>
    <col min="14074" max="14074" width="16.140625" style="154" customWidth="1"/>
    <col min="14075" max="14075" width="13.42578125" style="154" customWidth="1"/>
    <col min="14076" max="14076" width="15.28515625" style="154" customWidth="1"/>
    <col min="14077" max="14077" width="13.7109375" style="154" customWidth="1"/>
    <col min="14078" max="14078" width="15.7109375" style="154" customWidth="1"/>
    <col min="14079" max="14316" width="9.140625" style="154"/>
    <col min="14317" max="14317" width="10.140625" style="154" customWidth="1"/>
    <col min="14318" max="14318" width="43.85546875" style="154" customWidth="1"/>
    <col min="14319" max="14322" width="12.28515625" style="154" customWidth="1"/>
    <col min="14323" max="14324" width="15.28515625" style="154" customWidth="1"/>
    <col min="14325" max="14326" width="15.140625" style="154" customWidth="1"/>
    <col min="14327" max="14329" width="15.28515625" style="154" customWidth="1"/>
    <col min="14330" max="14330" width="16.140625" style="154" customWidth="1"/>
    <col min="14331" max="14331" width="13.42578125" style="154" customWidth="1"/>
    <col min="14332" max="14332" width="15.28515625" style="154" customWidth="1"/>
    <col min="14333" max="14333" width="13.7109375" style="154" customWidth="1"/>
    <col min="14334" max="14334" width="15.7109375" style="154" customWidth="1"/>
    <col min="14335" max="14572" width="9.140625" style="154"/>
    <col min="14573" max="14573" width="10.140625" style="154" customWidth="1"/>
    <col min="14574" max="14574" width="43.85546875" style="154" customWidth="1"/>
    <col min="14575" max="14578" width="12.28515625" style="154" customWidth="1"/>
    <col min="14579" max="14580" width="15.28515625" style="154" customWidth="1"/>
    <col min="14581" max="14582" width="15.140625" style="154" customWidth="1"/>
    <col min="14583" max="14585" width="15.28515625" style="154" customWidth="1"/>
    <col min="14586" max="14586" width="16.140625" style="154" customWidth="1"/>
    <col min="14587" max="14587" width="13.42578125" style="154" customWidth="1"/>
    <col min="14588" max="14588" width="15.28515625" style="154" customWidth="1"/>
    <col min="14589" max="14589" width="13.7109375" style="154" customWidth="1"/>
    <col min="14590" max="14590" width="15.7109375" style="154" customWidth="1"/>
    <col min="14591" max="14828" width="9.140625" style="154"/>
    <col min="14829" max="14829" width="10.140625" style="154" customWidth="1"/>
    <col min="14830" max="14830" width="43.85546875" style="154" customWidth="1"/>
    <col min="14831" max="14834" width="12.28515625" style="154" customWidth="1"/>
    <col min="14835" max="14836" width="15.28515625" style="154" customWidth="1"/>
    <col min="14837" max="14838" width="15.140625" style="154" customWidth="1"/>
    <col min="14839" max="14841" width="15.28515625" style="154" customWidth="1"/>
    <col min="14842" max="14842" width="16.140625" style="154" customWidth="1"/>
    <col min="14843" max="14843" width="13.42578125" style="154" customWidth="1"/>
    <col min="14844" max="14844" width="15.28515625" style="154" customWidth="1"/>
    <col min="14845" max="14845" width="13.7109375" style="154" customWidth="1"/>
    <col min="14846" max="14846" width="15.7109375" style="154" customWidth="1"/>
    <col min="14847" max="15084" width="9.140625" style="154"/>
    <col min="15085" max="15085" width="10.140625" style="154" customWidth="1"/>
    <col min="15086" max="15086" width="43.85546875" style="154" customWidth="1"/>
    <col min="15087" max="15090" width="12.28515625" style="154" customWidth="1"/>
    <col min="15091" max="15092" width="15.28515625" style="154" customWidth="1"/>
    <col min="15093" max="15094" width="15.140625" style="154" customWidth="1"/>
    <col min="15095" max="15097" width="15.28515625" style="154" customWidth="1"/>
    <col min="15098" max="15098" width="16.140625" style="154" customWidth="1"/>
    <col min="15099" max="15099" width="13.42578125" style="154" customWidth="1"/>
    <col min="15100" max="15100" width="15.28515625" style="154" customWidth="1"/>
    <col min="15101" max="15101" width="13.7109375" style="154" customWidth="1"/>
    <col min="15102" max="15102" width="15.7109375" style="154" customWidth="1"/>
    <col min="15103" max="15340" width="9.140625" style="154"/>
    <col min="15341" max="15341" width="10.140625" style="154" customWidth="1"/>
    <col min="15342" max="15342" width="43.85546875" style="154" customWidth="1"/>
    <col min="15343" max="15346" width="12.28515625" style="154" customWidth="1"/>
    <col min="15347" max="15348" width="15.28515625" style="154" customWidth="1"/>
    <col min="15349" max="15350" width="15.140625" style="154" customWidth="1"/>
    <col min="15351" max="15353" width="15.28515625" style="154" customWidth="1"/>
    <col min="15354" max="15354" width="16.140625" style="154" customWidth="1"/>
    <col min="15355" max="15355" width="13.42578125" style="154" customWidth="1"/>
    <col min="15356" max="15356" width="15.28515625" style="154" customWidth="1"/>
    <col min="15357" max="15357" width="13.7109375" style="154" customWidth="1"/>
    <col min="15358" max="15358" width="15.7109375" style="154" customWidth="1"/>
    <col min="15359" max="15596" width="9.140625" style="154"/>
    <col min="15597" max="15597" width="10.140625" style="154" customWidth="1"/>
    <col min="15598" max="15598" width="43.85546875" style="154" customWidth="1"/>
    <col min="15599" max="15602" width="12.28515625" style="154" customWidth="1"/>
    <col min="15603" max="15604" width="15.28515625" style="154" customWidth="1"/>
    <col min="15605" max="15606" width="15.140625" style="154" customWidth="1"/>
    <col min="15607" max="15609" width="15.28515625" style="154" customWidth="1"/>
    <col min="15610" max="15610" width="16.140625" style="154" customWidth="1"/>
    <col min="15611" max="15611" width="13.42578125" style="154" customWidth="1"/>
    <col min="15612" max="15612" width="15.28515625" style="154" customWidth="1"/>
    <col min="15613" max="15613" width="13.7109375" style="154" customWidth="1"/>
    <col min="15614" max="15614" width="15.7109375" style="154" customWidth="1"/>
    <col min="15615" max="15852" width="9.140625" style="154"/>
    <col min="15853" max="15853" width="10.140625" style="154" customWidth="1"/>
    <col min="15854" max="15854" width="43.85546875" style="154" customWidth="1"/>
    <col min="15855" max="15858" width="12.28515625" style="154" customWidth="1"/>
    <col min="15859" max="15860" width="15.28515625" style="154" customWidth="1"/>
    <col min="15861" max="15862" width="15.140625" style="154" customWidth="1"/>
    <col min="15863" max="15865" width="15.28515625" style="154" customWidth="1"/>
    <col min="15866" max="15866" width="16.140625" style="154" customWidth="1"/>
    <col min="15867" max="15867" width="13.42578125" style="154" customWidth="1"/>
    <col min="15868" max="15868" width="15.28515625" style="154" customWidth="1"/>
    <col min="15869" max="15869" width="13.7109375" style="154" customWidth="1"/>
    <col min="15870" max="15870" width="15.7109375" style="154" customWidth="1"/>
    <col min="15871" max="16108" width="9.140625" style="154"/>
    <col min="16109" max="16109" width="10.140625" style="154" customWidth="1"/>
    <col min="16110" max="16110" width="43.85546875" style="154" customWidth="1"/>
    <col min="16111" max="16114" width="12.28515625" style="154" customWidth="1"/>
    <col min="16115" max="16116" width="15.28515625" style="154" customWidth="1"/>
    <col min="16117" max="16118" width="15.140625" style="154" customWidth="1"/>
    <col min="16119" max="16121" width="15.28515625" style="154" customWidth="1"/>
    <col min="16122" max="16122" width="16.140625" style="154" customWidth="1"/>
    <col min="16123" max="16123" width="13.42578125" style="154" customWidth="1"/>
    <col min="16124" max="16124" width="15.28515625" style="154" customWidth="1"/>
    <col min="16125" max="16125" width="13.7109375" style="154" customWidth="1"/>
    <col min="16126" max="16126" width="15.7109375" style="154" customWidth="1"/>
    <col min="16127" max="16384" width="9.140625" style="154"/>
  </cols>
  <sheetData>
    <row r="1" spans="1:18" s="3" customFormat="1" ht="15.75" customHeight="1" x14ac:dyDescent="0.2">
      <c r="D1" s="95"/>
      <c r="E1" s="120"/>
      <c r="H1" s="3" t="str">
        <f>Ф20!N1</f>
        <v>Приложение № 20</v>
      </c>
      <c r="J1" s="4"/>
    </row>
    <row r="2" spans="1:18" s="3" customFormat="1" ht="24" customHeight="1" x14ac:dyDescent="0.2">
      <c r="D2" s="95"/>
      <c r="E2" s="120"/>
      <c r="G2" s="140"/>
      <c r="H2" s="183" t="str">
        <f>Ф20!M2</f>
        <v>к приказу Минэнерго России
от 25 апреля 2018 г. № 320</v>
      </c>
      <c r="I2" s="385"/>
      <c r="J2" s="385"/>
    </row>
    <row r="3" spans="1:18" s="1" customFormat="1" ht="14.25" customHeight="1" x14ac:dyDescent="0.25">
      <c r="D3" s="98"/>
      <c r="E3" s="202"/>
      <c r="H3" s="141"/>
    </row>
    <row r="4" spans="1:18" s="1" customFormat="1" ht="29.25" customHeight="1" x14ac:dyDescent="0.25">
      <c r="D4" s="98"/>
      <c r="E4" s="202"/>
      <c r="G4" s="182"/>
      <c r="H4" s="143" t="s">
        <v>1141</v>
      </c>
      <c r="I4" s="490"/>
      <c r="J4" s="490"/>
    </row>
    <row r="5" spans="1:18" s="1" customFormat="1" ht="17.25" customHeight="1" x14ac:dyDescent="0.25">
      <c r="D5" s="98"/>
      <c r="E5" s="202"/>
      <c r="G5" s="24"/>
      <c r="H5" s="1" t="s">
        <v>1140</v>
      </c>
      <c r="I5" s="346"/>
      <c r="J5" s="346"/>
    </row>
    <row r="6" spans="1:18" s="1" customFormat="1" ht="14.25" customHeight="1" x14ac:dyDescent="0.25">
      <c r="D6" s="98"/>
      <c r="E6" s="202"/>
      <c r="G6" s="139" t="s">
        <v>847</v>
      </c>
      <c r="J6" s="44"/>
      <c r="K6" s="44"/>
      <c r="L6" s="44"/>
      <c r="N6" s="77"/>
      <c r="O6" s="77"/>
      <c r="P6" s="77"/>
      <c r="Q6" s="77"/>
      <c r="R6" s="77"/>
    </row>
    <row r="7" spans="1:18" s="1" customFormat="1" ht="14.25" customHeight="1" x14ac:dyDescent="0.25">
      <c r="D7" s="98"/>
      <c r="E7" s="202"/>
      <c r="J7" s="61"/>
      <c r="K7" s="61"/>
      <c r="L7" s="61"/>
      <c r="M7" s="142"/>
      <c r="N7" s="142"/>
      <c r="O7" s="142"/>
      <c r="P7" s="142"/>
      <c r="Q7" s="142"/>
      <c r="R7" s="142"/>
    </row>
    <row r="8" spans="1:18" s="1" customFormat="1" ht="14.25" customHeight="1" x14ac:dyDescent="0.25">
      <c r="D8" s="98"/>
      <c r="E8" s="202"/>
      <c r="G8" s="41" t="s">
        <v>848</v>
      </c>
      <c r="J8" s="44"/>
      <c r="L8" s="44"/>
      <c r="M8" s="142"/>
      <c r="N8" s="142"/>
      <c r="O8" s="142"/>
      <c r="P8" s="44"/>
      <c r="Q8" s="142"/>
      <c r="R8" s="142"/>
    </row>
    <row r="9" spans="1:18" s="1" customFormat="1" ht="14.25" customHeight="1" x14ac:dyDescent="0.25">
      <c r="D9" s="98"/>
      <c r="E9" s="202"/>
    </row>
    <row r="10" spans="1:18" s="1" customFormat="1" x14ac:dyDescent="0.25">
      <c r="A10" s="387" t="s">
        <v>539</v>
      </c>
      <c r="B10" s="387"/>
      <c r="C10" s="387"/>
      <c r="D10" s="387"/>
      <c r="E10" s="387"/>
      <c r="F10" s="387"/>
      <c r="G10" s="387"/>
      <c r="H10" s="387"/>
      <c r="I10" s="181"/>
      <c r="J10" s="181"/>
      <c r="K10" s="181"/>
    </row>
    <row r="11" spans="1:18" s="1" customFormat="1" ht="14.25" customHeight="1" x14ac:dyDescent="0.25">
      <c r="D11" s="98"/>
      <c r="E11" s="98"/>
      <c r="F11" s="141"/>
    </row>
    <row r="12" spans="1:18" s="7" customFormat="1" ht="15" customHeight="1" x14ac:dyDescent="0.25">
      <c r="A12" s="7" t="s">
        <v>12</v>
      </c>
      <c r="D12" s="561" t="str">
        <f>Ф10!G11</f>
        <v>Акционерное общество "Спасскэлектросеть"</v>
      </c>
      <c r="E12" s="561"/>
      <c r="F12" s="561"/>
      <c r="G12" s="561"/>
      <c r="H12" s="561"/>
      <c r="I12" s="561"/>
      <c r="J12" s="561"/>
      <c r="K12" s="561"/>
    </row>
    <row r="13" spans="1:18" s="2" customFormat="1" ht="11.25" x14ac:dyDescent="0.2">
      <c r="D13" s="550" t="s">
        <v>4</v>
      </c>
      <c r="E13" s="550"/>
      <c r="F13" s="174"/>
      <c r="G13" s="174"/>
      <c r="H13" s="174"/>
      <c r="I13" s="175"/>
      <c r="J13" s="175"/>
      <c r="K13" s="175"/>
    </row>
    <row r="14" spans="1:18" s="1" customFormat="1" ht="3.95" customHeight="1" x14ac:dyDescent="0.25">
      <c r="D14" s="98"/>
      <c r="E14" s="98"/>
      <c r="F14" s="176"/>
      <c r="G14" s="173"/>
      <c r="H14" s="173"/>
    </row>
    <row r="15" spans="1:18" s="7" customFormat="1" ht="15" x14ac:dyDescent="0.25">
      <c r="D15" s="203" t="s">
        <v>13</v>
      </c>
      <c r="E15" s="561" t="s">
        <v>845</v>
      </c>
      <c r="F15" s="561"/>
      <c r="G15" s="561"/>
      <c r="H15" s="561"/>
    </row>
    <row r="16" spans="1:18" s="1" customFormat="1" ht="3.95" customHeight="1" x14ac:dyDescent="0.25">
      <c r="D16" s="98"/>
      <c r="E16" s="98"/>
      <c r="F16" s="141"/>
    </row>
    <row r="17" spans="1:71" s="7" customFormat="1" ht="15" x14ac:dyDescent="0.25">
      <c r="A17" s="549" t="s">
        <v>1153</v>
      </c>
      <c r="B17" s="549"/>
      <c r="C17" s="549"/>
      <c r="D17" s="549"/>
      <c r="E17" s="549"/>
      <c r="F17" s="549"/>
      <c r="G17" s="549"/>
      <c r="H17" s="549"/>
    </row>
    <row r="18" spans="1:71" s="1" customFormat="1" ht="14.25" customHeight="1" x14ac:dyDescent="0.25">
      <c r="D18" s="98"/>
      <c r="E18" s="98"/>
      <c r="F18" s="141"/>
      <c r="H18" s="173"/>
    </row>
    <row r="19" spans="1:71" s="7" customFormat="1" ht="39" customHeight="1" x14ac:dyDescent="0.25">
      <c r="A19" s="548" t="s">
        <v>1150</v>
      </c>
      <c r="B19" s="548"/>
      <c r="C19" s="548"/>
      <c r="D19" s="548"/>
      <c r="E19" s="548"/>
      <c r="F19" s="548"/>
      <c r="G19" s="548"/>
      <c r="H19" s="548"/>
      <c r="I19" s="180"/>
      <c r="J19" s="180"/>
      <c r="K19" s="180"/>
    </row>
    <row r="20" spans="1:71" s="2" customFormat="1" ht="11.25" customHeight="1" x14ac:dyDescent="0.2">
      <c r="A20" s="562" t="s">
        <v>6</v>
      </c>
      <c r="B20" s="562"/>
      <c r="C20" s="562"/>
      <c r="D20" s="562"/>
      <c r="E20" s="562"/>
      <c r="F20" s="562"/>
      <c r="G20" s="562"/>
      <c r="H20" s="562"/>
      <c r="I20" s="562"/>
      <c r="J20" s="562"/>
      <c r="K20" s="562"/>
    </row>
    <row r="21" spans="1:71" s="1" customFormat="1" ht="14.25" customHeight="1" x14ac:dyDescent="0.25">
      <c r="A21" s="173"/>
      <c r="B21" s="173"/>
      <c r="C21" s="173"/>
      <c r="D21" s="204"/>
      <c r="E21" s="204"/>
      <c r="F21" s="176"/>
      <c r="G21" s="173"/>
      <c r="H21" s="173"/>
      <c r="I21" s="173"/>
      <c r="J21" s="173"/>
      <c r="K21" s="173"/>
    </row>
    <row r="22" spans="1:71" s="7" customFormat="1" ht="15" x14ac:dyDescent="0.25">
      <c r="A22" s="563" t="s">
        <v>15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</row>
    <row r="23" spans="1:71" s="153" customFormat="1" ht="10.5" customHeight="1" x14ac:dyDescent="0.3">
      <c r="A23" s="156"/>
      <c r="B23" s="156"/>
      <c r="C23" s="156"/>
      <c r="D23" s="156"/>
      <c r="E23" s="156"/>
      <c r="F23" s="177"/>
      <c r="G23" s="177"/>
      <c r="H23" s="177"/>
      <c r="I23" s="177"/>
      <c r="J23" s="177"/>
      <c r="K23" s="177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</row>
    <row r="24" spans="1:71" s="157" customFormat="1" ht="55.5" customHeight="1" x14ac:dyDescent="0.2">
      <c r="A24" s="564" t="s">
        <v>7</v>
      </c>
      <c r="B24" s="565" t="s">
        <v>8</v>
      </c>
      <c r="C24" s="565" t="s">
        <v>9</v>
      </c>
      <c r="D24" s="555" t="s">
        <v>1202</v>
      </c>
      <c r="E24" s="555"/>
      <c r="F24" s="555" t="s">
        <v>540</v>
      </c>
      <c r="G24" s="555"/>
      <c r="H24" s="558" t="s">
        <v>541</v>
      </c>
      <c r="L24" s="178"/>
    </row>
    <row r="25" spans="1:71" s="157" customFormat="1" ht="78" customHeight="1" x14ac:dyDescent="0.2">
      <c r="A25" s="564"/>
      <c r="B25" s="565"/>
      <c r="C25" s="565"/>
      <c r="D25" s="102" t="s">
        <v>1139</v>
      </c>
      <c r="E25" s="102" t="s">
        <v>1</v>
      </c>
      <c r="F25" s="215" t="s">
        <v>10</v>
      </c>
      <c r="G25" s="215" t="s">
        <v>11</v>
      </c>
      <c r="H25" s="558"/>
    </row>
    <row r="26" spans="1:71" s="157" customFormat="1" ht="12.75" x14ac:dyDescent="0.2">
      <c r="A26" s="259">
        <v>1</v>
      </c>
      <c r="B26" s="251">
        <v>2</v>
      </c>
      <c r="C26" s="251">
        <v>3</v>
      </c>
      <c r="D26" s="251">
        <v>5</v>
      </c>
      <c r="E26" s="251"/>
      <c r="F26" s="251">
        <v>6</v>
      </c>
      <c r="G26" s="251">
        <v>7</v>
      </c>
      <c r="H26" s="251">
        <v>8</v>
      </c>
    </row>
    <row r="27" spans="1:71" s="153" customFormat="1" ht="16.5" customHeight="1" x14ac:dyDescent="0.25">
      <c r="A27" s="545" t="s">
        <v>16</v>
      </c>
      <c r="B27" s="545"/>
      <c r="C27" s="545"/>
      <c r="D27" s="545"/>
      <c r="E27" s="545"/>
      <c r="F27" s="545"/>
      <c r="G27" s="545"/>
      <c r="H27" s="545"/>
    </row>
    <row r="28" spans="1:71" s="153" customFormat="1" ht="15.75" customHeight="1" x14ac:dyDescent="0.25">
      <c r="A28" s="545" t="s">
        <v>860</v>
      </c>
      <c r="B28" s="554" t="s">
        <v>861</v>
      </c>
      <c r="C28" s="256" t="s">
        <v>862</v>
      </c>
      <c r="D28" s="551">
        <f t="shared" ref="D28" si="0">D30+D38+D40+D42+D44+D46+D48+D50+D56</f>
        <v>233.30211</v>
      </c>
      <c r="E28" s="551">
        <v>0</v>
      </c>
      <c r="F28" s="551">
        <v>0</v>
      </c>
      <c r="G28" s="552">
        <v>0</v>
      </c>
      <c r="H28" s="547" t="s">
        <v>839</v>
      </c>
    </row>
    <row r="29" spans="1:71" s="153" customFormat="1" x14ac:dyDescent="0.25">
      <c r="A29" s="545"/>
      <c r="B29" s="554"/>
      <c r="C29" s="256" t="s">
        <v>863</v>
      </c>
      <c r="D29" s="551"/>
      <c r="E29" s="551"/>
      <c r="F29" s="551"/>
      <c r="G29" s="552"/>
      <c r="H29" s="547"/>
    </row>
    <row r="30" spans="1:71" s="153" customFormat="1" ht="15.75" customHeight="1" x14ac:dyDescent="0.25">
      <c r="A30" s="553" t="s">
        <v>864</v>
      </c>
      <c r="B30" s="554" t="s">
        <v>21</v>
      </c>
      <c r="C30" s="256" t="s">
        <v>862</v>
      </c>
      <c r="D30" s="551">
        <f>D32+D34+D36</f>
        <v>0</v>
      </c>
      <c r="E30" s="551">
        <v>0</v>
      </c>
      <c r="F30" s="546">
        <v>0</v>
      </c>
      <c r="G30" s="552">
        <v>0</v>
      </c>
      <c r="H30" s="547" t="s">
        <v>839</v>
      </c>
      <c r="N30" s="179"/>
    </row>
    <row r="31" spans="1:71" s="153" customFormat="1" x14ac:dyDescent="0.25">
      <c r="A31" s="553"/>
      <c r="B31" s="554"/>
      <c r="C31" s="256" t="s">
        <v>863</v>
      </c>
      <c r="D31" s="551"/>
      <c r="E31" s="551"/>
      <c r="F31" s="546"/>
      <c r="G31" s="552"/>
      <c r="H31" s="547"/>
    </row>
    <row r="32" spans="1:71" s="153" customFormat="1" ht="15.75" customHeight="1" x14ac:dyDescent="0.25">
      <c r="A32" s="557"/>
      <c r="B32" s="554" t="s">
        <v>23</v>
      </c>
      <c r="C32" s="256" t="s">
        <v>862</v>
      </c>
      <c r="D32" s="556">
        <v>0</v>
      </c>
      <c r="E32" s="551">
        <v>0</v>
      </c>
      <c r="F32" s="546">
        <v>0</v>
      </c>
      <c r="G32" s="552">
        <v>0</v>
      </c>
      <c r="H32" s="547" t="s">
        <v>839</v>
      </c>
      <c r="N32" s="179"/>
    </row>
    <row r="33" spans="1:14" s="153" customFormat="1" x14ac:dyDescent="0.25">
      <c r="A33" s="557"/>
      <c r="B33" s="554"/>
      <c r="C33" s="256" t="s">
        <v>863</v>
      </c>
      <c r="D33" s="556"/>
      <c r="E33" s="551"/>
      <c r="F33" s="546"/>
      <c r="G33" s="552"/>
      <c r="H33" s="547"/>
      <c r="N33" s="179"/>
    </row>
    <row r="34" spans="1:14" s="153" customFormat="1" ht="15.75" customHeight="1" x14ac:dyDescent="0.25">
      <c r="A34" s="557"/>
      <c r="B34" s="554" t="s">
        <v>25</v>
      </c>
      <c r="C34" s="256" t="s">
        <v>862</v>
      </c>
      <c r="D34" s="556">
        <v>0</v>
      </c>
      <c r="E34" s="551">
        <v>0</v>
      </c>
      <c r="F34" s="546">
        <v>0</v>
      </c>
      <c r="G34" s="552">
        <v>0</v>
      </c>
      <c r="H34" s="547" t="s">
        <v>839</v>
      </c>
    </row>
    <row r="35" spans="1:14" s="153" customFormat="1" x14ac:dyDescent="0.25">
      <c r="A35" s="557"/>
      <c r="B35" s="554"/>
      <c r="C35" s="256" t="s">
        <v>863</v>
      </c>
      <c r="D35" s="556"/>
      <c r="E35" s="551"/>
      <c r="F35" s="546"/>
      <c r="G35" s="552"/>
      <c r="H35" s="547"/>
    </row>
    <row r="36" spans="1:14" s="153" customFormat="1" ht="15.75" customHeight="1" x14ac:dyDescent="0.25">
      <c r="A36" s="557"/>
      <c r="B36" s="554" t="s">
        <v>27</v>
      </c>
      <c r="C36" s="256" t="s">
        <v>862</v>
      </c>
      <c r="D36" s="556">
        <v>0</v>
      </c>
      <c r="E36" s="551">
        <v>0</v>
      </c>
      <c r="F36" s="546">
        <v>0</v>
      </c>
      <c r="G36" s="552">
        <v>0</v>
      </c>
      <c r="H36" s="547" t="s">
        <v>839</v>
      </c>
    </row>
    <row r="37" spans="1:14" s="153" customFormat="1" x14ac:dyDescent="0.25">
      <c r="A37" s="557"/>
      <c r="B37" s="554"/>
      <c r="C37" s="256" t="s">
        <v>863</v>
      </c>
      <c r="D37" s="556"/>
      <c r="E37" s="551"/>
      <c r="F37" s="546"/>
      <c r="G37" s="552"/>
      <c r="H37" s="547"/>
    </row>
    <row r="38" spans="1:14" s="153" customFormat="1" ht="15.75" customHeight="1" x14ac:dyDescent="0.25">
      <c r="A38" s="553" t="s">
        <v>865</v>
      </c>
      <c r="B38" s="554" t="s">
        <v>29</v>
      </c>
      <c r="C38" s="256" t="s">
        <v>862</v>
      </c>
      <c r="D38" s="556">
        <v>0</v>
      </c>
      <c r="E38" s="551">
        <v>0</v>
      </c>
      <c r="F38" s="546">
        <v>0</v>
      </c>
      <c r="G38" s="552">
        <v>0</v>
      </c>
      <c r="H38" s="547" t="s">
        <v>839</v>
      </c>
    </row>
    <row r="39" spans="1:14" s="153" customFormat="1" x14ac:dyDescent="0.25">
      <c r="A39" s="553"/>
      <c r="B39" s="554"/>
      <c r="C39" s="256" t="s">
        <v>863</v>
      </c>
      <c r="D39" s="556"/>
      <c r="E39" s="551"/>
      <c r="F39" s="546"/>
      <c r="G39" s="552"/>
      <c r="H39" s="547"/>
    </row>
    <row r="40" spans="1:14" s="153" customFormat="1" ht="15.75" customHeight="1" x14ac:dyDescent="0.25">
      <c r="A40" s="553" t="s">
        <v>866</v>
      </c>
      <c r="B40" s="554" t="s">
        <v>31</v>
      </c>
      <c r="C40" s="256" t="s">
        <v>862</v>
      </c>
      <c r="D40" s="556">
        <f>183.24614+50.05597</f>
        <v>233.30211</v>
      </c>
      <c r="E40" s="551">
        <v>0</v>
      </c>
      <c r="F40" s="546">
        <v>0</v>
      </c>
      <c r="G40" s="552">
        <v>0</v>
      </c>
      <c r="H40" s="547" t="s">
        <v>839</v>
      </c>
    </row>
    <row r="41" spans="1:14" s="153" customFormat="1" x14ac:dyDescent="0.25">
      <c r="A41" s="553"/>
      <c r="B41" s="554"/>
      <c r="C41" s="256" t="s">
        <v>863</v>
      </c>
      <c r="D41" s="556"/>
      <c r="E41" s="551"/>
      <c r="F41" s="546"/>
      <c r="G41" s="552"/>
      <c r="H41" s="547"/>
    </row>
    <row r="42" spans="1:14" s="153" customFormat="1" ht="15.75" customHeight="1" x14ac:dyDescent="0.25">
      <c r="A42" s="553" t="s">
        <v>867</v>
      </c>
      <c r="B42" s="554" t="s">
        <v>33</v>
      </c>
      <c r="C42" s="256" t="s">
        <v>862</v>
      </c>
      <c r="D42" s="556">
        <v>0</v>
      </c>
      <c r="E42" s="551">
        <v>0</v>
      </c>
      <c r="F42" s="546">
        <v>0</v>
      </c>
      <c r="G42" s="552">
        <v>0</v>
      </c>
      <c r="H42" s="547" t="s">
        <v>839</v>
      </c>
    </row>
    <row r="43" spans="1:14" s="153" customFormat="1" x14ac:dyDescent="0.25">
      <c r="A43" s="553"/>
      <c r="B43" s="554"/>
      <c r="C43" s="256" t="s">
        <v>863</v>
      </c>
      <c r="D43" s="556"/>
      <c r="E43" s="551"/>
      <c r="F43" s="546"/>
      <c r="G43" s="552"/>
      <c r="H43" s="547"/>
    </row>
    <row r="44" spans="1:14" s="153" customFormat="1" ht="15.75" customHeight="1" x14ac:dyDescent="0.25">
      <c r="A44" s="553" t="s">
        <v>868</v>
      </c>
      <c r="B44" s="554" t="s">
        <v>35</v>
      </c>
      <c r="C44" s="256" t="s">
        <v>862</v>
      </c>
      <c r="D44" s="556"/>
      <c r="E44" s="551">
        <v>0</v>
      </c>
      <c r="F44" s="546">
        <v>0</v>
      </c>
      <c r="G44" s="552">
        <v>0</v>
      </c>
      <c r="H44" s="547" t="s">
        <v>839</v>
      </c>
    </row>
    <row r="45" spans="1:14" s="153" customFormat="1" x14ac:dyDescent="0.25">
      <c r="A45" s="553"/>
      <c r="B45" s="554"/>
      <c r="C45" s="256" t="s">
        <v>863</v>
      </c>
      <c r="D45" s="556"/>
      <c r="E45" s="551"/>
      <c r="F45" s="546"/>
      <c r="G45" s="552"/>
      <c r="H45" s="547"/>
    </row>
    <row r="46" spans="1:14" s="153" customFormat="1" ht="15.75" customHeight="1" x14ac:dyDescent="0.25">
      <c r="A46" s="553" t="s">
        <v>869</v>
      </c>
      <c r="B46" s="554" t="s">
        <v>37</v>
      </c>
      <c r="C46" s="256" t="s">
        <v>862</v>
      </c>
      <c r="D46" s="556">
        <v>0</v>
      </c>
      <c r="E46" s="551">
        <v>0</v>
      </c>
      <c r="F46" s="546">
        <v>0</v>
      </c>
      <c r="G46" s="552">
        <v>0</v>
      </c>
      <c r="H46" s="547" t="s">
        <v>839</v>
      </c>
    </row>
    <row r="47" spans="1:14" s="153" customFormat="1" x14ac:dyDescent="0.25">
      <c r="A47" s="553"/>
      <c r="B47" s="554"/>
      <c r="C47" s="256" t="s">
        <v>863</v>
      </c>
      <c r="D47" s="556"/>
      <c r="E47" s="551"/>
      <c r="F47" s="546"/>
      <c r="G47" s="552"/>
      <c r="H47" s="547"/>
    </row>
    <row r="48" spans="1:14" s="153" customFormat="1" ht="15.75" customHeight="1" x14ac:dyDescent="0.25">
      <c r="A48" s="553" t="s">
        <v>870</v>
      </c>
      <c r="B48" s="554" t="s">
        <v>39</v>
      </c>
      <c r="C48" s="256" t="s">
        <v>862</v>
      </c>
      <c r="D48" s="556">
        <v>0</v>
      </c>
      <c r="E48" s="551">
        <v>0</v>
      </c>
      <c r="F48" s="546">
        <v>0</v>
      </c>
      <c r="G48" s="552">
        <v>0</v>
      </c>
      <c r="H48" s="547" t="s">
        <v>839</v>
      </c>
    </row>
    <row r="49" spans="1:8" s="153" customFormat="1" x14ac:dyDescent="0.25">
      <c r="A49" s="553"/>
      <c r="B49" s="554"/>
      <c r="C49" s="256" t="s">
        <v>863</v>
      </c>
      <c r="D49" s="556"/>
      <c r="E49" s="551"/>
      <c r="F49" s="546"/>
      <c r="G49" s="552"/>
      <c r="H49" s="547"/>
    </row>
    <row r="50" spans="1:8" s="153" customFormat="1" ht="15.75" customHeight="1" x14ac:dyDescent="0.25">
      <c r="A50" s="553" t="s">
        <v>871</v>
      </c>
      <c r="B50" s="554" t="s">
        <v>41</v>
      </c>
      <c r="C50" s="256" t="s">
        <v>862</v>
      </c>
      <c r="D50" s="556">
        <v>0</v>
      </c>
      <c r="E50" s="551">
        <v>0</v>
      </c>
      <c r="F50" s="546">
        <v>0</v>
      </c>
      <c r="G50" s="552">
        <v>0</v>
      </c>
      <c r="H50" s="547" t="s">
        <v>839</v>
      </c>
    </row>
    <row r="51" spans="1:8" s="153" customFormat="1" x14ac:dyDescent="0.25">
      <c r="A51" s="553"/>
      <c r="B51" s="554"/>
      <c r="C51" s="256" t="s">
        <v>863</v>
      </c>
      <c r="D51" s="556"/>
      <c r="E51" s="551"/>
      <c r="F51" s="546"/>
      <c r="G51" s="552"/>
      <c r="H51" s="547"/>
    </row>
    <row r="52" spans="1:8" s="153" customFormat="1" ht="15.75" customHeight="1" x14ac:dyDescent="0.25">
      <c r="A52" s="557"/>
      <c r="B52" s="554" t="s">
        <v>43</v>
      </c>
      <c r="C52" s="256" t="s">
        <v>862</v>
      </c>
      <c r="D52" s="556">
        <v>0</v>
      </c>
      <c r="E52" s="551">
        <v>0</v>
      </c>
      <c r="F52" s="546">
        <v>0</v>
      </c>
      <c r="G52" s="552">
        <v>0</v>
      </c>
      <c r="H52" s="547" t="s">
        <v>839</v>
      </c>
    </row>
    <row r="53" spans="1:8" s="153" customFormat="1" x14ac:dyDescent="0.25">
      <c r="A53" s="557"/>
      <c r="B53" s="554"/>
      <c r="C53" s="256" t="s">
        <v>863</v>
      </c>
      <c r="D53" s="556"/>
      <c r="E53" s="551"/>
      <c r="F53" s="546"/>
      <c r="G53" s="552"/>
      <c r="H53" s="547"/>
    </row>
    <row r="54" spans="1:8" s="153" customFormat="1" x14ac:dyDescent="0.25">
      <c r="A54" s="557"/>
      <c r="B54" s="554" t="s">
        <v>45</v>
      </c>
      <c r="C54" s="256" t="s">
        <v>862</v>
      </c>
      <c r="D54" s="556">
        <v>0</v>
      </c>
      <c r="E54" s="551">
        <v>0</v>
      </c>
      <c r="F54" s="546">
        <v>0</v>
      </c>
      <c r="G54" s="552">
        <v>0</v>
      </c>
      <c r="H54" s="547" t="s">
        <v>839</v>
      </c>
    </row>
    <row r="55" spans="1:8" s="153" customFormat="1" x14ac:dyDescent="0.25">
      <c r="A55" s="557"/>
      <c r="B55" s="554"/>
      <c r="C55" s="256" t="s">
        <v>863</v>
      </c>
      <c r="D55" s="556"/>
      <c r="E55" s="551"/>
      <c r="F55" s="546"/>
      <c r="G55" s="552"/>
      <c r="H55" s="547"/>
    </row>
    <row r="56" spans="1:8" s="153" customFormat="1" x14ac:dyDescent="0.25">
      <c r="A56" s="553" t="s">
        <v>872</v>
      </c>
      <c r="B56" s="554" t="s">
        <v>47</v>
      </c>
      <c r="C56" s="256" t="s">
        <v>862</v>
      </c>
      <c r="D56" s="556">
        <v>0</v>
      </c>
      <c r="E56" s="546">
        <v>0</v>
      </c>
      <c r="F56" s="546">
        <v>0</v>
      </c>
      <c r="G56" s="552">
        <v>0</v>
      </c>
      <c r="H56" s="547" t="s">
        <v>839</v>
      </c>
    </row>
    <row r="57" spans="1:8" s="153" customFormat="1" x14ac:dyDescent="0.25">
      <c r="A57" s="553"/>
      <c r="B57" s="554"/>
      <c r="C57" s="256" t="s">
        <v>863</v>
      </c>
      <c r="D57" s="556"/>
      <c r="E57" s="546"/>
      <c r="F57" s="546"/>
      <c r="G57" s="552"/>
      <c r="H57" s="547"/>
    </row>
    <row r="58" spans="1:8" s="153" customFormat="1" ht="15.75" customHeight="1" x14ac:dyDescent="0.25">
      <c r="A58" s="545" t="s">
        <v>48</v>
      </c>
      <c r="B58" s="554" t="s">
        <v>49</v>
      </c>
      <c r="C58" s="256" t="s">
        <v>862</v>
      </c>
      <c r="D58" s="556">
        <f t="shared" ref="D58" si="1">D60+D68+D70+D72+D74+D76+D78+D79+D85</f>
        <v>213.11355999999998</v>
      </c>
      <c r="E58" s="546">
        <v>0</v>
      </c>
      <c r="F58" s="546">
        <v>0</v>
      </c>
      <c r="G58" s="552">
        <v>0</v>
      </c>
      <c r="H58" s="547" t="s">
        <v>839</v>
      </c>
    </row>
    <row r="59" spans="1:8" s="153" customFormat="1" x14ac:dyDescent="0.25">
      <c r="A59" s="545"/>
      <c r="B59" s="554"/>
      <c r="C59" s="256" t="s">
        <v>863</v>
      </c>
      <c r="D59" s="556"/>
      <c r="E59" s="546"/>
      <c r="F59" s="546"/>
      <c r="G59" s="552"/>
      <c r="H59" s="547"/>
    </row>
    <row r="60" spans="1:8" s="153" customFormat="1" ht="15.75" customHeight="1" x14ac:dyDescent="0.25">
      <c r="A60" s="553" t="s">
        <v>873</v>
      </c>
      <c r="B60" s="554" t="s">
        <v>21</v>
      </c>
      <c r="C60" s="256" t="s">
        <v>862</v>
      </c>
      <c r="D60" s="556">
        <v>0</v>
      </c>
      <c r="E60" s="546">
        <v>0</v>
      </c>
      <c r="F60" s="546">
        <v>0</v>
      </c>
      <c r="G60" s="552">
        <v>0</v>
      </c>
      <c r="H60" s="547" t="s">
        <v>839</v>
      </c>
    </row>
    <row r="61" spans="1:8" s="153" customFormat="1" x14ac:dyDescent="0.25">
      <c r="A61" s="553"/>
      <c r="B61" s="554"/>
      <c r="C61" s="256" t="s">
        <v>863</v>
      </c>
      <c r="D61" s="556"/>
      <c r="E61" s="546"/>
      <c r="F61" s="546"/>
      <c r="G61" s="552"/>
      <c r="H61" s="547"/>
    </row>
    <row r="62" spans="1:8" s="153" customFormat="1" ht="15.75" customHeight="1" x14ac:dyDescent="0.25">
      <c r="A62" s="557"/>
      <c r="B62" s="554" t="s">
        <v>23</v>
      </c>
      <c r="C62" s="256" t="s">
        <v>862</v>
      </c>
      <c r="D62" s="556">
        <v>0</v>
      </c>
      <c r="E62" s="546">
        <v>0</v>
      </c>
      <c r="F62" s="546">
        <v>0</v>
      </c>
      <c r="G62" s="552">
        <v>0</v>
      </c>
      <c r="H62" s="547" t="s">
        <v>839</v>
      </c>
    </row>
    <row r="63" spans="1:8" s="153" customFormat="1" x14ac:dyDescent="0.25">
      <c r="A63" s="557"/>
      <c r="B63" s="554"/>
      <c r="C63" s="256" t="s">
        <v>863</v>
      </c>
      <c r="D63" s="556"/>
      <c r="E63" s="546"/>
      <c r="F63" s="546"/>
      <c r="G63" s="552"/>
      <c r="H63" s="547"/>
    </row>
    <row r="64" spans="1:8" s="153" customFormat="1" ht="15.75" customHeight="1" x14ac:dyDescent="0.25">
      <c r="A64" s="557"/>
      <c r="B64" s="554" t="s">
        <v>25</v>
      </c>
      <c r="C64" s="256" t="s">
        <v>862</v>
      </c>
      <c r="D64" s="556">
        <v>0</v>
      </c>
      <c r="E64" s="546">
        <v>0</v>
      </c>
      <c r="F64" s="546">
        <v>0</v>
      </c>
      <c r="G64" s="552">
        <v>0</v>
      </c>
      <c r="H64" s="547" t="s">
        <v>839</v>
      </c>
    </row>
    <row r="65" spans="1:8" s="153" customFormat="1" x14ac:dyDescent="0.25">
      <c r="A65" s="557"/>
      <c r="B65" s="554"/>
      <c r="C65" s="256" t="s">
        <v>863</v>
      </c>
      <c r="D65" s="556"/>
      <c r="E65" s="546"/>
      <c r="F65" s="546"/>
      <c r="G65" s="552"/>
      <c r="H65" s="547"/>
    </row>
    <row r="66" spans="1:8" s="153" customFormat="1" ht="15.75" customHeight="1" x14ac:dyDescent="0.25">
      <c r="A66" s="557"/>
      <c r="B66" s="554" t="s">
        <v>27</v>
      </c>
      <c r="C66" s="256" t="s">
        <v>862</v>
      </c>
      <c r="D66" s="556">
        <v>0</v>
      </c>
      <c r="E66" s="546">
        <v>0</v>
      </c>
      <c r="F66" s="546">
        <v>0</v>
      </c>
      <c r="G66" s="552">
        <v>0</v>
      </c>
      <c r="H66" s="547" t="s">
        <v>839</v>
      </c>
    </row>
    <row r="67" spans="1:8" s="153" customFormat="1" x14ac:dyDescent="0.25">
      <c r="A67" s="557"/>
      <c r="B67" s="554"/>
      <c r="C67" s="256" t="s">
        <v>863</v>
      </c>
      <c r="D67" s="556"/>
      <c r="E67" s="546"/>
      <c r="F67" s="546"/>
      <c r="G67" s="552"/>
      <c r="H67" s="547"/>
    </row>
    <row r="68" spans="1:8" s="153" customFormat="1" ht="15.75" customHeight="1" x14ac:dyDescent="0.25">
      <c r="A68" s="553" t="s">
        <v>874</v>
      </c>
      <c r="B68" s="554" t="s">
        <v>29</v>
      </c>
      <c r="C68" s="256" t="s">
        <v>862</v>
      </c>
      <c r="D68" s="556">
        <v>0</v>
      </c>
      <c r="E68" s="546">
        <v>0</v>
      </c>
      <c r="F68" s="546">
        <v>0</v>
      </c>
      <c r="G68" s="552">
        <v>0</v>
      </c>
      <c r="H68" s="547" t="s">
        <v>839</v>
      </c>
    </row>
    <row r="69" spans="1:8" s="153" customFormat="1" x14ac:dyDescent="0.25">
      <c r="A69" s="553"/>
      <c r="B69" s="554"/>
      <c r="C69" s="256" t="s">
        <v>863</v>
      </c>
      <c r="D69" s="556"/>
      <c r="E69" s="546"/>
      <c r="F69" s="546"/>
      <c r="G69" s="552"/>
      <c r="H69" s="547"/>
    </row>
    <row r="70" spans="1:8" s="153" customFormat="1" ht="15.75" customHeight="1" x14ac:dyDescent="0.25">
      <c r="A70" s="553" t="s">
        <v>875</v>
      </c>
      <c r="B70" s="554" t="s">
        <v>31</v>
      </c>
      <c r="C70" s="256" t="s">
        <v>862</v>
      </c>
      <c r="D70" s="556">
        <f t="shared" ref="D70" si="2">D87+D105+D117+D119+D121+D127+D135-D74-D85</f>
        <v>213.11355999999998</v>
      </c>
      <c r="E70" s="546">
        <v>0</v>
      </c>
      <c r="F70" s="546">
        <v>0</v>
      </c>
      <c r="G70" s="552">
        <v>0</v>
      </c>
      <c r="H70" s="547" t="s">
        <v>839</v>
      </c>
    </row>
    <row r="71" spans="1:8" s="153" customFormat="1" x14ac:dyDescent="0.25">
      <c r="A71" s="553"/>
      <c r="B71" s="554"/>
      <c r="C71" s="256" t="s">
        <v>863</v>
      </c>
      <c r="D71" s="556"/>
      <c r="E71" s="546"/>
      <c r="F71" s="546"/>
      <c r="G71" s="552"/>
      <c r="H71" s="547"/>
    </row>
    <row r="72" spans="1:8" s="153" customFormat="1" ht="15.75" customHeight="1" x14ac:dyDescent="0.25">
      <c r="A72" s="553" t="s">
        <v>876</v>
      </c>
      <c r="B72" s="554" t="s">
        <v>33</v>
      </c>
      <c r="C72" s="256" t="s">
        <v>862</v>
      </c>
      <c r="D72" s="556">
        <v>0</v>
      </c>
      <c r="E72" s="546">
        <v>0</v>
      </c>
      <c r="F72" s="546">
        <v>0</v>
      </c>
      <c r="G72" s="552">
        <v>0</v>
      </c>
      <c r="H72" s="547" t="s">
        <v>839</v>
      </c>
    </row>
    <row r="73" spans="1:8" s="153" customFormat="1" x14ac:dyDescent="0.25">
      <c r="A73" s="553"/>
      <c r="B73" s="554"/>
      <c r="C73" s="256" t="s">
        <v>863</v>
      </c>
      <c r="D73" s="556"/>
      <c r="E73" s="546"/>
      <c r="F73" s="546"/>
      <c r="G73" s="552"/>
      <c r="H73" s="547"/>
    </row>
    <row r="74" spans="1:8" s="153" customFormat="1" ht="15.75" customHeight="1" x14ac:dyDescent="0.25">
      <c r="A74" s="553" t="s">
        <v>877</v>
      </c>
      <c r="B74" s="554" t="s">
        <v>35</v>
      </c>
      <c r="C74" s="256" t="s">
        <v>862</v>
      </c>
      <c r="D74" s="556">
        <v>0</v>
      </c>
      <c r="E74" s="546">
        <v>0</v>
      </c>
      <c r="F74" s="546">
        <v>0</v>
      </c>
      <c r="G74" s="552">
        <v>0</v>
      </c>
      <c r="H74" s="547" t="s">
        <v>839</v>
      </c>
    </row>
    <row r="75" spans="1:8" s="153" customFormat="1" x14ac:dyDescent="0.25">
      <c r="A75" s="553"/>
      <c r="B75" s="554"/>
      <c r="C75" s="256" t="s">
        <v>863</v>
      </c>
      <c r="D75" s="556"/>
      <c r="E75" s="546"/>
      <c r="F75" s="546"/>
      <c r="G75" s="552"/>
      <c r="H75" s="547"/>
    </row>
    <row r="76" spans="1:8" s="153" customFormat="1" ht="15.75" customHeight="1" x14ac:dyDescent="0.25">
      <c r="A76" s="553" t="s">
        <v>878</v>
      </c>
      <c r="B76" s="554" t="s">
        <v>37</v>
      </c>
      <c r="C76" s="256" t="s">
        <v>862</v>
      </c>
      <c r="D76" s="556">
        <v>0</v>
      </c>
      <c r="E76" s="546">
        <v>0</v>
      </c>
      <c r="F76" s="546">
        <v>0</v>
      </c>
      <c r="G76" s="552">
        <v>0</v>
      </c>
      <c r="H76" s="547" t="s">
        <v>839</v>
      </c>
    </row>
    <row r="77" spans="1:8" s="153" customFormat="1" x14ac:dyDescent="0.25">
      <c r="A77" s="553"/>
      <c r="B77" s="554"/>
      <c r="C77" s="256" t="s">
        <v>863</v>
      </c>
      <c r="D77" s="556"/>
      <c r="E77" s="546"/>
      <c r="F77" s="546"/>
      <c r="G77" s="552"/>
      <c r="H77" s="547"/>
    </row>
    <row r="78" spans="1:8" s="153" customFormat="1" ht="31.5" x14ac:dyDescent="0.25">
      <c r="A78" s="260" t="s">
        <v>879</v>
      </c>
      <c r="B78" s="255" t="s">
        <v>39</v>
      </c>
      <c r="C78" s="256" t="s">
        <v>880</v>
      </c>
      <c r="D78" s="266">
        <v>0</v>
      </c>
      <c r="E78" s="266">
        <v>0</v>
      </c>
      <c r="F78" s="219">
        <v>0</v>
      </c>
      <c r="G78" s="270">
        <v>0</v>
      </c>
      <c r="H78" s="220" t="s">
        <v>839</v>
      </c>
    </row>
    <row r="79" spans="1:8" s="153" customFormat="1" ht="15.75" customHeight="1" x14ac:dyDescent="0.25">
      <c r="A79" s="553" t="s">
        <v>881</v>
      </c>
      <c r="B79" s="554" t="s">
        <v>41</v>
      </c>
      <c r="C79" s="256" t="s">
        <v>862</v>
      </c>
      <c r="D79" s="556">
        <v>0</v>
      </c>
      <c r="E79" s="546">
        <v>0</v>
      </c>
      <c r="F79" s="546">
        <v>0</v>
      </c>
      <c r="G79" s="566">
        <v>0</v>
      </c>
      <c r="H79" s="546" t="s">
        <v>839</v>
      </c>
    </row>
    <row r="80" spans="1:8" s="153" customFormat="1" x14ac:dyDescent="0.25">
      <c r="A80" s="553"/>
      <c r="B80" s="554"/>
      <c r="C80" s="256" t="s">
        <v>863</v>
      </c>
      <c r="D80" s="556"/>
      <c r="E80" s="546"/>
      <c r="F80" s="546"/>
      <c r="G80" s="566"/>
      <c r="H80" s="546"/>
    </row>
    <row r="81" spans="1:8" s="153" customFormat="1" ht="15.75" customHeight="1" x14ac:dyDescent="0.25">
      <c r="A81" s="557"/>
      <c r="B81" s="554" t="s">
        <v>43</v>
      </c>
      <c r="C81" s="256" t="s">
        <v>862</v>
      </c>
      <c r="D81" s="556">
        <v>0</v>
      </c>
      <c r="E81" s="546">
        <v>0</v>
      </c>
      <c r="F81" s="546">
        <v>0</v>
      </c>
      <c r="G81" s="566">
        <v>0</v>
      </c>
      <c r="H81" s="546" t="s">
        <v>839</v>
      </c>
    </row>
    <row r="82" spans="1:8" s="153" customFormat="1" x14ac:dyDescent="0.25">
      <c r="A82" s="557"/>
      <c r="B82" s="554"/>
      <c r="C82" s="256" t="s">
        <v>863</v>
      </c>
      <c r="D82" s="556"/>
      <c r="E82" s="546"/>
      <c r="F82" s="546"/>
      <c r="G82" s="566"/>
      <c r="H82" s="546"/>
    </row>
    <row r="83" spans="1:8" s="153" customFormat="1" x14ac:dyDescent="0.25">
      <c r="A83" s="557"/>
      <c r="B83" s="554" t="s">
        <v>45</v>
      </c>
      <c r="C83" s="256" t="s">
        <v>862</v>
      </c>
      <c r="D83" s="556">
        <v>0</v>
      </c>
      <c r="E83" s="546">
        <v>0</v>
      </c>
      <c r="F83" s="546">
        <v>0</v>
      </c>
      <c r="G83" s="566">
        <v>0</v>
      </c>
      <c r="H83" s="546" t="s">
        <v>839</v>
      </c>
    </row>
    <row r="84" spans="1:8" s="153" customFormat="1" x14ac:dyDescent="0.25">
      <c r="A84" s="557"/>
      <c r="B84" s="554"/>
      <c r="C84" s="256" t="s">
        <v>863</v>
      </c>
      <c r="D84" s="556"/>
      <c r="E84" s="546"/>
      <c r="F84" s="546"/>
      <c r="G84" s="566"/>
      <c r="H84" s="546"/>
    </row>
    <row r="85" spans="1:8" s="153" customFormat="1" x14ac:dyDescent="0.25">
      <c r="A85" s="553" t="s">
        <v>882</v>
      </c>
      <c r="B85" s="554" t="s">
        <v>47</v>
      </c>
      <c r="C85" s="256" t="s">
        <v>862</v>
      </c>
      <c r="D85" s="556">
        <v>0</v>
      </c>
      <c r="E85" s="546">
        <v>0</v>
      </c>
      <c r="F85" s="546">
        <v>0</v>
      </c>
      <c r="G85" s="566">
        <v>0</v>
      </c>
      <c r="H85" s="546" t="s">
        <v>839</v>
      </c>
    </row>
    <row r="86" spans="1:8" s="153" customFormat="1" x14ac:dyDescent="0.25">
      <c r="A86" s="553"/>
      <c r="B86" s="554"/>
      <c r="C86" s="256" t="s">
        <v>863</v>
      </c>
      <c r="D86" s="556"/>
      <c r="E86" s="546"/>
      <c r="F86" s="546"/>
      <c r="G86" s="566"/>
      <c r="H86" s="546"/>
    </row>
    <row r="87" spans="1:8" s="153" customFormat="1" ht="15.75" customHeight="1" x14ac:dyDescent="0.25">
      <c r="A87" s="545" t="s">
        <v>64</v>
      </c>
      <c r="B87" s="554" t="s">
        <v>65</v>
      </c>
      <c r="C87" s="256" t="s">
        <v>862</v>
      </c>
      <c r="D87" s="556">
        <f t="shared" ref="D87" si="3">D91+D99++D101+D103</f>
        <v>76.830663999999999</v>
      </c>
      <c r="E87" s="546">
        <v>0</v>
      </c>
      <c r="F87" s="546">
        <v>0</v>
      </c>
      <c r="G87" s="566">
        <v>0</v>
      </c>
      <c r="H87" s="546" t="s">
        <v>839</v>
      </c>
    </row>
    <row r="88" spans="1:8" s="153" customFormat="1" x14ac:dyDescent="0.25">
      <c r="A88" s="545"/>
      <c r="B88" s="554"/>
      <c r="C88" s="256" t="s">
        <v>863</v>
      </c>
      <c r="D88" s="556"/>
      <c r="E88" s="546"/>
      <c r="F88" s="546"/>
      <c r="G88" s="566"/>
      <c r="H88" s="546"/>
    </row>
    <row r="89" spans="1:8" s="153" customFormat="1" ht="15.75" customHeight="1" x14ac:dyDescent="0.25">
      <c r="A89" s="557"/>
      <c r="B89" s="554" t="s">
        <v>66</v>
      </c>
      <c r="C89" s="256" t="s">
        <v>862</v>
      </c>
      <c r="D89" s="556">
        <v>0</v>
      </c>
      <c r="E89" s="546">
        <v>0</v>
      </c>
      <c r="F89" s="546">
        <v>0</v>
      </c>
      <c r="G89" s="566">
        <v>0</v>
      </c>
      <c r="H89" s="546" t="s">
        <v>839</v>
      </c>
    </row>
    <row r="90" spans="1:8" s="153" customFormat="1" x14ac:dyDescent="0.25">
      <c r="A90" s="557"/>
      <c r="B90" s="554"/>
      <c r="C90" s="256" t="s">
        <v>863</v>
      </c>
      <c r="D90" s="556"/>
      <c r="E90" s="546"/>
      <c r="F90" s="546"/>
      <c r="G90" s="566"/>
      <c r="H90" s="546"/>
    </row>
    <row r="91" spans="1:8" s="153" customFormat="1" x14ac:dyDescent="0.25">
      <c r="A91" s="557" t="s">
        <v>883</v>
      </c>
      <c r="B91" s="554" t="s">
        <v>67</v>
      </c>
      <c r="C91" s="256" t="s">
        <v>862</v>
      </c>
      <c r="D91" s="556">
        <f t="shared" ref="D91" si="4">D93</f>
        <v>50.055970000000002</v>
      </c>
      <c r="E91" s="546">
        <v>0</v>
      </c>
      <c r="F91" s="546">
        <v>0</v>
      </c>
      <c r="G91" s="566">
        <v>0</v>
      </c>
      <c r="H91" s="546" t="s">
        <v>839</v>
      </c>
    </row>
    <row r="92" spans="1:8" s="153" customFormat="1" x14ac:dyDescent="0.25">
      <c r="A92" s="557"/>
      <c r="B92" s="554"/>
      <c r="C92" s="256" t="s">
        <v>863</v>
      </c>
      <c r="D92" s="556"/>
      <c r="E92" s="546"/>
      <c r="F92" s="546"/>
      <c r="G92" s="566"/>
      <c r="H92" s="546"/>
    </row>
    <row r="93" spans="1:8" s="153" customFormat="1" ht="15.75" customHeight="1" x14ac:dyDescent="0.25">
      <c r="A93" s="545" t="s">
        <v>68</v>
      </c>
      <c r="B93" s="554" t="s">
        <v>69</v>
      </c>
      <c r="C93" s="256" t="s">
        <v>862</v>
      </c>
      <c r="D93" s="556">
        <f t="shared" ref="D93" si="5">D95</f>
        <v>50.055970000000002</v>
      </c>
      <c r="E93" s="546">
        <v>0</v>
      </c>
      <c r="F93" s="546">
        <v>0</v>
      </c>
      <c r="G93" s="566">
        <v>0</v>
      </c>
      <c r="H93" s="546" t="s">
        <v>839</v>
      </c>
    </row>
    <row r="94" spans="1:8" s="153" customFormat="1" x14ac:dyDescent="0.25">
      <c r="A94" s="545"/>
      <c r="B94" s="554"/>
      <c r="C94" s="256" t="s">
        <v>863</v>
      </c>
      <c r="D94" s="556"/>
      <c r="E94" s="546"/>
      <c r="F94" s="546"/>
      <c r="G94" s="566"/>
      <c r="H94" s="546"/>
    </row>
    <row r="95" spans="1:8" s="153" customFormat="1" ht="15.75" customHeight="1" x14ac:dyDescent="0.25">
      <c r="A95" s="545" t="s">
        <v>70</v>
      </c>
      <c r="B95" s="554" t="s">
        <v>71</v>
      </c>
      <c r="C95" s="256" t="s">
        <v>862</v>
      </c>
      <c r="D95" s="556">
        <v>50.055970000000002</v>
      </c>
      <c r="E95" s="546">
        <v>0</v>
      </c>
      <c r="F95" s="546">
        <v>0</v>
      </c>
      <c r="G95" s="566">
        <v>0</v>
      </c>
      <c r="H95" s="546" t="s">
        <v>839</v>
      </c>
    </row>
    <row r="96" spans="1:8" s="153" customFormat="1" x14ac:dyDescent="0.25">
      <c r="A96" s="545"/>
      <c r="B96" s="554"/>
      <c r="C96" s="256" t="s">
        <v>863</v>
      </c>
      <c r="D96" s="556"/>
      <c r="E96" s="546"/>
      <c r="F96" s="546"/>
      <c r="G96" s="566"/>
      <c r="H96" s="546"/>
    </row>
    <row r="97" spans="1:8" s="153" customFormat="1" x14ac:dyDescent="0.25">
      <c r="A97" s="545" t="s">
        <v>72</v>
      </c>
      <c r="B97" s="554" t="s">
        <v>73</v>
      </c>
      <c r="C97" s="256" t="s">
        <v>862</v>
      </c>
      <c r="D97" s="556">
        <v>0</v>
      </c>
      <c r="E97" s="546">
        <v>0</v>
      </c>
      <c r="F97" s="546">
        <v>0</v>
      </c>
      <c r="G97" s="566">
        <v>0</v>
      </c>
      <c r="H97" s="546" t="s">
        <v>839</v>
      </c>
    </row>
    <row r="98" spans="1:8" s="153" customFormat="1" x14ac:dyDescent="0.25">
      <c r="A98" s="545"/>
      <c r="B98" s="554"/>
      <c r="C98" s="256" t="s">
        <v>863</v>
      </c>
      <c r="D98" s="556"/>
      <c r="E98" s="546"/>
      <c r="F98" s="546"/>
      <c r="G98" s="566"/>
      <c r="H98" s="546"/>
    </row>
    <row r="99" spans="1:8" s="153" customFormat="1" ht="15.75" customHeight="1" x14ac:dyDescent="0.25">
      <c r="A99" s="545" t="s">
        <v>74</v>
      </c>
      <c r="B99" s="554" t="s">
        <v>75</v>
      </c>
      <c r="C99" s="256" t="s">
        <v>862</v>
      </c>
      <c r="D99" s="556">
        <v>0</v>
      </c>
      <c r="E99" s="546">
        <v>0</v>
      </c>
      <c r="F99" s="546">
        <v>0</v>
      </c>
      <c r="G99" s="566">
        <v>0</v>
      </c>
      <c r="H99" s="546" t="s">
        <v>839</v>
      </c>
    </row>
    <row r="100" spans="1:8" s="153" customFormat="1" x14ac:dyDescent="0.25">
      <c r="A100" s="545"/>
      <c r="B100" s="554"/>
      <c r="C100" s="256" t="s">
        <v>863</v>
      </c>
      <c r="D100" s="556"/>
      <c r="E100" s="546"/>
      <c r="F100" s="546"/>
      <c r="G100" s="566"/>
      <c r="H100" s="546"/>
    </row>
    <row r="101" spans="1:8" s="153" customFormat="1" ht="15.75" customHeight="1" x14ac:dyDescent="0.25">
      <c r="A101" s="557" t="s">
        <v>884</v>
      </c>
      <c r="B101" s="554" t="s">
        <v>76</v>
      </c>
      <c r="C101" s="256" t="s">
        <v>862</v>
      </c>
      <c r="D101" s="556">
        <v>26.774694</v>
      </c>
      <c r="E101" s="546">
        <v>0</v>
      </c>
      <c r="F101" s="546">
        <v>0</v>
      </c>
      <c r="G101" s="566">
        <v>0</v>
      </c>
      <c r="H101" s="546" t="s">
        <v>839</v>
      </c>
    </row>
    <row r="102" spans="1:8" s="153" customFormat="1" x14ac:dyDescent="0.25">
      <c r="A102" s="557"/>
      <c r="B102" s="554"/>
      <c r="C102" s="256" t="s">
        <v>863</v>
      </c>
      <c r="D102" s="556"/>
      <c r="E102" s="546"/>
      <c r="F102" s="546"/>
      <c r="G102" s="566"/>
      <c r="H102" s="546"/>
    </row>
    <row r="103" spans="1:8" s="153" customFormat="1" x14ac:dyDescent="0.25">
      <c r="A103" s="557" t="s">
        <v>885</v>
      </c>
      <c r="B103" s="554" t="s">
        <v>78</v>
      </c>
      <c r="C103" s="256" t="s">
        <v>862</v>
      </c>
      <c r="D103" s="556">
        <v>0</v>
      </c>
      <c r="E103" s="546">
        <v>0</v>
      </c>
      <c r="F103" s="546">
        <v>0</v>
      </c>
      <c r="G103" s="566">
        <v>0</v>
      </c>
      <c r="H103" s="546" t="s">
        <v>839</v>
      </c>
    </row>
    <row r="104" spans="1:8" s="153" customFormat="1" x14ac:dyDescent="0.25">
      <c r="A104" s="557"/>
      <c r="B104" s="554"/>
      <c r="C104" s="256" t="s">
        <v>863</v>
      </c>
      <c r="D104" s="556"/>
      <c r="E104" s="546"/>
      <c r="F104" s="546"/>
      <c r="G104" s="566"/>
      <c r="H104" s="546"/>
    </row>
    <row r="105" spans="1:8" s="153" customFormat="1" ht="15.75" customHeight="1" x14ac:dyDescent="0.25">
      <c r="A105" s="545" t="s">
        <v>79</v>
      </c>
      <c r="B105" s="554" t="s">
        <v>80</v>
      </c>
      <c r="C105" s="256" t="s">
        <v>862</v>
      </c>
      <c r="D105" s="556">
        <f>D107+D109+D111+D113+D115</f>
        <v>49.035550000000001</v>
      </c>
      <c r="E105" s="546">
        <v>0</v>
      </c>
      <c r="F105" s="546">
        <v>0</v>
      </c>
      <c r="G105" s="566">
        <v>0</v>
      </c>
      <c r="H105" s="546" t="s">
        <v>839</v>
      </c>
    </row>
    <row r="106" spans="1:8" s="153" customFormat="1" x14ac:dyDescent="0.25">
      <c r="A106" s="545"/>
      <c r="B106" s="554"/>
      <c r="C106" s="256" t="s">
        <v>863</v>
      </c>
      <c r="D106" s="556"/>
      <c r="E106" s="546"/>
      <c r="F106" s="546"/>
      <c r="G106" s="566"/>
      <c r="H106" s="546"/>
    </row>
    <row r="107" spans="1:8" s="153" customFormat="1" ht="15.75" customHeight="1" x14ac:dyDescent="0.25">
      <c r="A107" s="557" t="s">
        <v>886</v>
      </c>
      <c r="B107" s="554" t="s">
        <v>82</v>
      </c>
      <c r="C107" s="256" t="s">
        <v>862</v>
      </c>
      <c r="D107" s="556">
        <v>49.035550000000001</v>
      </c>
      <c r="E107" s="546">
        <v>0</v>
      </c>
      <c r="F107" s="546">
        <v>0</v>
      </c>
      <c r="G107" s="566">
        <v>0</v>
      </c>
      <c r="H107" s="546" t="s">
        <v>839</v>
      </c>
    </row>
    <row r="108" spans="1:8" s="153" customFormat="1" x14ac:dyDescent="0.25">
      <c r="A108" s="557"/>
      <c r="B108" s="554"/>
      <c r="C108" s="256" t="s">
        <v>863</v>
      </c>
      <c r="D108" s="556"/>
      <c r="E108" s="546"/>
      <c r="F108" s="546"/>
      <c r="G108" s="566"/>
      <c r="H108" s="546"/>
    </row>
    <row r="109" spans="1:8" s="153" customFormat="1" ht="15.75" customHeight="1" x14ac:dyDescent="0.25">
      <c r="A109" s="557" t="s">
        <v>887</v>
      </c>
      <c r="B109" s="554" t="s">
        <v>84</v>
      </c>
      <c r="C109" s="256" t="s">
        <v>862</v>
      </c>
      <c r="D109" s="556">
        <v>0</v>
      </c>
      <c r="E109" s="546">
        <v>0</v>
      </c>
      <c r="F109" s="546">
        <v>0</v>
      </c>
      <c r="G109" s="566">
        <v>0</v>
      </c>
      <c r="H109" s="546" t="s">
        <v>839</v>
      </c>
    </row>
    <row r="110" spans="1:8" s="153" customFormat="1" x14ac:dyDescent="0.25">
      <c r="A110" s="557"/>
      <c r="B110" s="554"/>
      <c r="C110" s="256" t="s">
        <v>863</v>
      </c>
      <c r="D110" s="556"/>
      <c r="E110" s="546"/>
      <c r="F110" s="546"/>
      <c r="G110" s="566"/>
      <c r="H110" s="546"/>
    </row>
    <row r="111" spans="1:8" s="153" customFormat="1" ht="15.75" customHeight="1" x14ac:dyDescent="0.25">
      <c r="A111" s="557" t="s">
        <v>888</v>
      </c>
      <c r="B111" s="554" t="s">
        <v>86</v>
      </c>
      <c r="C111" s="256" t="s">
        <v>862</v>
      </c>
      <c r="D111" s="556">
        <v>0</v>
      </c>
      <c r="E111" s="546">
        <v>0</v>
      </c>
      <c r="F111" s="546">
        <v>0</v>
      </c>
      <c r="G111" s="566">
        <v>0</v>
      </c>
      <c r="H111" s="546" t="s">
        <v>839</v>
      </c>
    </row>
    <row r="112" spans="1:8" s="153" customFormat="1" x14ac:dyDescent="0.25">
      <c r="A112" s="557"/>
      <c r="B112" s="554"/>
      <c r="C112" s="256" t="s">
        <v>863</v>
      </c>
      <c r="D112" s="556"/>
      <c r="E112" s="546"/>
      <c r="F112" s="546"/>
      <c r="G112" s="566"/>
      <c r="H112" s="546"/>
    </row>
    <row r="113" spans="1:8" s="153" customFormat="1" ht="15.75" customHeight="1" x14ac:dyDescent="0.25">
      <c r="A113" s="557" t="s">
        <v>889</v>
      </c>
      <c r="B113" s="554" t="s">
        <v>890</v>
      </c>
      <c r="C113" s="256" t="s">
        <v>862</v>
      </c>
      <c r="D113" s="556">
        <v>0</v>
      </c>
      <c r="E113" s="546">
        <v>0</v>
      </c>
      <c r="F113" s="546">
        <v>0</v>
      </c>
      <c r="G113" s="566">
        <v>0</v>
      </c>
      <c r="H113" s="546" t="s">
        <v>839</v>
      </c>
    </row>
    <row r="114" spans="1:8" s="153" customFormat="1" x14ac:dyDescent="0.25">
      <c r="A114" s="557"/>
      <c r="B114" s="554"/>
      <c r="C114" s="256" t="s">
        <v>863</v>
      </c>
      <c r="D114" s="556"/>
      <c r="E114" s="546"/>
      <c r="F114" s="546"/>
      <c r="G114" s="566"/>
      <c r="H114" s="546"/>
    </row>
    <row r="115" spans="1:8" s="153" customFormat="1" ht="15.75" customHeight="1" x14ac:dyDescent="0.25">
      <c r="A115" s="557" t="s">
        <v>891</v>
      </c>
      <c r="B115" s="554" t="s">
        <v>90</v>
      </c>
      <c r="C115" s="256" t="s">
        <v>862</v>
      </c>
      <c r="D115" s="556">
        <v>0</v>
      </c>
      <c r="E115" s="546">
        <v>0</v>
      </c>
      <c r="F115" s="546">
        <v>0</v>
      </c>
      <c r="G115" s="566">
        <v>0</v>
      </c>
      <c r="H115" s="546" t="s">
        <v>839</v>
      </c>
    </row>
    <row r="116" spans="1:8" s="153" customFormat="1" x14ac:dyDescent="0.25">
      <c r="A116" s="557"/>
      <c r="B116" s="554"/>
      <c r="C116" s="256" t="s">
        <v>863</v>
      </c>
      <c r="D116" s="556"/>
      <c r="E116" s="546"/>
      <c r="F116" s="546"/>
      <c r="G116" s="566"/>
      <c r="H116" s="546"/>
    </row>
    <row r="117" spans="1:8" s="153" customFormat="1" ht="15.75" customHeight="1" x14ac:dyDescent="0.25">
      <c r="A117" s="545" t="s">
        <v>91</v>
      </c>
      <c r="B117" s="554" t="s">
        <v>92</v>
      </c>
      <c r="C117" s="256" t="s">
        <v>862</v>
      </c>
      <c r="D117" s="556">
        <f>67.632196+14.29455</f>
        <v>81.926745999999994</v>
      </c>
      <c r="E117" s="546">
        <v>0</v>
      </c>
      <c r="F117" s="546">
        <v>0</v>
      </c>
      <c r="G117" s="566">
        <v>0</v>
      </c>
      <c r="H117" s="546" t="s">
        <v>839</v>
      </c>
    </row>
    <row r="118" spans="1:8" s="153" customFormat="1" x14ac:dyDescent="0.25">
      <c r="A118" s="545"/>
      <c r="B118" s="554"/>
      <c r="C118" s="256" t="s">
        <v>863</v>
      </c>
      <c r="D118" s="556"/>
      <c r="E118" s="546"/>
      <c r="F118" s="546"/>
      <c r="G118" s="566"/>
      <c r="H118" s="546"/>
    </row>
    <row r="119" spans="1:8" s="153" customFormat="1" ht="15.75" customHeight="1" x14ac:dyDescent="0.25">
      <c r="A119" s="545" t="s">
        <v>93</v>
      </c>
      <c r="B119" s="554" t="s">
        <v>94</v>
      </c>
      <c r="C119" s="256" t="s">
        <v>862</v>
      </c>
      <c r="D119" s="556">
        <v>10.93613</v>
      </c>
      <c r="E119" s="546">
        <v>0</v>
      </c>
      <c r="F119" s="546">
        <v>0</v>
      </c>
      <c r="G119" s="566">
        <v>0</v>
      </c>
      <c r="H119" s="546" t="s">
        <v>839</v>
      </c>
    </row>
    <row r="120" spans="1:8" s="153" customFormat="1" x14ac:dyDescent="0.25">
      <c r="A120" s="545"/>
      <c r="B120" s="554"/>
      <c r="C120" s="256" t="s">
        <v>863</v>
      </c>
      <c r="D120" s="556"/>
      <c r="E120" s="546"/>
      <c r="F120" s="546"/>
      <c r="G120" s="566"/>
      <c r="H120" s="546"/>
    </row>
    <row r="121" spans="1:8" s="153" customFormat="1" x14ac:dyDescent="0.25">
      <c r="A121" s="545" t="s">
        <v>95</v>
      </c>
      <c r="B121" s="554" t="s">
        <v>96</v>
      </c>
      <c r="C121" s="256" t="s">
        <v>862</v>
      </c>
      <c r="D121" s="556">
        <f t="shared" ref="D121" si="6">D123+D125</f>
        <v>0.70734999999999992</v>
      </c>
      <c r="E121" s="546">
        <v>0</v>
      </c>
      <c r="F121" s="546">
        <v>0</v>
      </c>
      <c r="G121" s="566">
        <v>0</v>
      </c>
      <c r="H121" s="546" t="s">
        <v>839</v>
      </c>
    </row>
    <row r="122" spans="1:8" s="153" customFormat="1" x14ac:dyDescent="0.25">
      <c r="A122" s="545"/>
      <c r="B122" s="554"/>
      <c r="C122" s="256" t="s">
        <v>863</v>
      </c>
      <c r="D122" s="556"/>
      <c r="E122" s="546"/>
      <c r="F122" s="546"/>
      <c r="G122" s="566"/>
      <c r="H122" s="546"/>
    </row>
    <row r="123" spans="1:8" s="153" customFormat="1" x14ac:dyDescent="0.25">
      <c r="A123" s="557" t="s">
        <v>892</v>
      </c>
      <c r="B123" s="554" t="s">
        <v>98</v>
      </c>
      <c r="C123" s="256" t="s">
        <v>862</v>
      </c>
      <c r="D123" s="556">
        <v>0.51610999999999996</v>
      </c>
      <c r="E123" s="546">
        <v>0</v>
      </c>
      <c r="F123" s="546">
        <v>0</v>
      </c>
      <c r="G123" s="566">
        <v>0</v>
      </c>
      <c r="H123" s="546" t="s">
        <v>839</v>
      </c>
    </row>
    <row r="124" spans="1:8" s="153" customFormat="1" x14ac:dyDescent="0.25">
      <c r="A124" s="557"/>
      <c r="B124" s="554"/>
      <c r="C124" s="256" t="s">
        <v>863</v>
      </c>
      <c r="D124" s="556"/>
      <c r="E124" s="546"/>
      <c r="F124" s="546"/>
      <c r="G124" s="566"/>
      <c r="H124" s="546"/>
    </row>
    <row r="125" spans="1:8" s="153" customFormat="1" x14ac:dyDescent="0.25">
      <c r="A125" s="557" t="s">
        <v>893</v>
      </c>
      <c r="B125" s="554" t="s">
        <v>100</v>
      </c>
      <c r="C125" s="256" t="s">
        <v>862</v>
      </c>
      <c r="D125" s="567">
        <f>0.1177+0.07354</f>
        <v>0.19123999999999999</v>
      </c>
      <c r="E125" s="546">
        <v>0</v>
      </c>
      <c r="F125" s="546">
        <v>0</v>
      </c>
      <c r="G125" s="566">
        <v>0</v>
      </c>
      <c r="H125" s="546" t="s">
        <v>839</v>
      </c>
    </row>
    <row r="126" spans="1:8" s="153" customFormat="1" x14ac:dyDescent="0.25">
      <c r="A126" s="557"/>
      <c r="B126" s="554"/>
      <c r="C126" s="256" t="s">
        <v>863</v>
      </c>
      <c r="D126" s="568"/>
      <c r="E126" s="546"/>
      <c r="F126" s="546"/>
      <c r="G126" s="566"/>
      <c r="H126" s="546"/>
    </row>
    <row r="127" spans="1:8" s="153" customFormat="1" x14ac:dyDescent="0.25">
      <c r="A127" s="545" t="s">
        <v>101</v>
      </c>
      <c r="B127" s="554" t="s">
        <v>102</v>
      </c>
      <c r="C127" s="256" t="s">
        <v>862</v>
      </c>
      <c r="D127" s="556">
        <f t="shared" ref="D127" si="7">D129+D131+D133</f>
        <v>-6.3228799999999996</v>
      </c>
      <c r="E127" s="546">
        <v>0</v>
      </c>
      <c r="F127" s="546">
        <v>0</v>
      </c>
      <c r="G127" s="566">
        <v>0</v>
      </c>
      <c r="H127" s="546" t="s">
        <v>839</v>
      </c>
    </row>
    <row r="128" spans="1:8" s="153" customFormat="1" x14ac:dyDescent="0.25">
      <c r="A128" s="545"/>
      <c r="B128" s="554"/>
      <c r="C128" s="256" t="s">
        <v>863</v>
      </c>
      <c r="D128" s="556"/>
      <c r="E128" s="546"/>
      <c r="F128" s="546"/>
      <c r="G128" s="566"/>
      <c r="H128" s="546"/>
    </row>
    <row r="129" spans="1:8" s="153" customFormat="1" ht="15.75" customHeight="1" x14ac:dyDescent="0.25">
      <c r="A129" s="557" t="s">
        <v>894</v>
      </c>
      <c r="B129" s="554" t="s">
        <v>104</v>
      </c>
      <c r="C129" s="256" t="s">
        <v>862</v>
      </c>
      <c r="D129" s="556">
        <v>0</v>
      </c>
      <c r="E129" s="546">
        <v>0</v>
      </c>
      <c r="F129" s="546">
        <v>0</v>
      </c>
      <c r="G129" s="566">
        <v>0</v>
      </c>
      <c r="H129" s="546" t="s">
        <v>839</v>
      </c>
    </row>
    <row r="130" spans="1:8" s="153" customFormat="1" x14ac:dyDescent="0.25">
      <c r="A130" s="557"/>
      <c r="B130" s="554"/>
      <c r="C130" s="256" t="s">
        <v>863</v>
      </c>
      <c r="D130" s="556"/>
      <c r="E130" s="546"/>
      <c r="F130" s="546"/>
      <c r="G130" s="566"/>
      <c r="H130" s="546"/>
    </row>
    <row r="131" spans="1:8" s="153" customFormat="1" ht="15.75" customHeight="1" x14ac:dyDescent="0.25">
      <c r="A131" s="557" t="s">
        <v>895</v>
      </c>
      <c r="B131" s="554" t="s">
        <v>106</v>
      </c>
      <c r="C131" s="256" t="s">
        <v>862</v>
      </c>
      <c r="D131" s="556">
        <v>0</v>
      </c>
      <c r="E131" s="546">
        <v>0</v>
      </c>
      <c r="F131" s="546">
        <v>0</v>
      </c>
      <c r="G131" s="566">
        <v>0</v>
      </c>
      <c r="H131" s="546" t="s">
        <v>839</v>
      </c>
    </row>
    <row r="132" spans="1:8" s="153" customFormat="1" x14ac:dyDescent="0.25">
      <c r="A132" s="557"/>
      <c r="B132" s="554"/>
      <c r="C132" s="256" t="s">
        <v>863</v>
      </c>
      <c r="D132" s="556"/>
      <c r="E132" s="546"/>
      <c r="F132" s="546"/>
      <c r="G132" s="566"/>
      <c r="H132" s="546"/>
    </row>
    <row r="133" spans="1:8" s="153" customFormat="1" x14ac:dyDescent="0.25">
      <c r="A133" s="557" t="s">
        <v>896</v>
      </c>
      <c r="B133" s="554" t="s">
        <v>108</v>
      </c>
      <c r="C133" s="256" t="s">
        <v>862</v>
      </c>
      <c r="D133" s="556">
        <v>-6.3228799999999996</v>
      </c>
      <c r="E133" s="546">
        <v>0</v>
      </c>
      <c r="F133" s="546">
        <v>0</v>
      </c>
      <c r="G133" s="566">
        <v>0</v>
      </c>
      <c r="H133" s="546" t="s">
        <v>839</v>
      </c>
    </row>
    <row r="134" spans="1:8" s="153" customFormat="1" x14ac:dyDescent="0.25">
      <c r="A134" s="557"/>
      <c r="B134" s="554"/>
      <c r="C134" s="256" t="s">
        <v>863</v>
      </c>
      <c r="D134" s="556"/>
      <c r="E134" s="546"/>
      <c r="F134" s="546"/>
      <c r="G134" s="566"/>
      <c r="H134" s="546"/>
    </row>
    <row r="135" spans="1:8" s="153" customFormat="1" x14ac:dyDescent="0.25">
      <c r="A135" s="545" t="s">
        <v>109</v>
      </c>
      <c r="B135" s="554" t="s">
        <v>110</v>
      </c>
      <c r="C135" s="256" t="s">
        <v>862</v>
      </c>
      <c r="D135" s="556">
        <f t="shared" ref="D135" si="8">D137+D139+D141</f>
        <v>0</v>
      </c>
      <c r="E135" s="546">
        <v>0</v>
      </c>
      <c r="F135" s="546">
        <v>0</v>
      </c>
      <c r="G135" s="566">
        <v>0</v>
      </c>
      <c r="H135" s="546" t="s">
        <v>839</v>
      </c>
    </row>
    <row r="136" spans="1:8" s="153" customFormat="1" x14ac:dyDescent="0.25">
      <c r="A136" s="545"/>
      <c r="B136" s="554"/>
      <c r="C136" s="256" t="s">
        <v>863</v>
      </c>
      <c r="D136" s="556"/>
      <c r="E136" s="546"/>
      <c r="F136" s="546"/>
      <c r="G136" s="566"/>
      <c r="H136" s="546"/>
    </row>
    <row r="137" spans="1:8" s="153" customFormat="1" x14ac:dyDescent="0.25">
      <c r="A137" s="557" t="s">
        <v>897</v>
      </c>
      <c r="B137" s="554" t="s">
        <v>112</v>
      </c>
      <c r="C137" s="256" t="s">
        <v>862</v>
      </c>
      <c r="D137" s="556">
        <v>0</v>
      </c>
      <c r="E137" s="546">
        <v>0</v>
      </c>
      <c r="F137" s="546">
        <v>0</v>
      </c>
      <c r="G137" s="566">
        <v>0</v>
      </c>
      <c r="H137" s="546" t="s">
        <v>839</v>
      </c>
    </row>
    <row r="138" spans="1:8" s="153" customFormat="1" x14ac:dyDescent="0.25">
      <c r="A138" s="557"/>
      <c r="B138" s="554"/>
      <c r="C138" s="256" t="s">
        <v>863</v>
      </c>
      <c r="D138" s="556"/>
      <c r="E138" s="546"/>
      <c r="F138" s="546"/>
      <c r="G138" s="566"/>
      <c r="H138" s="546"/>
    </row>
    <row r="139" spans="1:8" s="153" customFormat="1" x14ac:dyDescent="0.25">
      <c r="A139" s="557" t="s">
        <v>898</v>
      </c>
      <c r="B139" s="554" t="s">
        <v>114</v>
      </c>
      <c r="C139" s="256" t="s">
        <v>862</v>
      </c>
      <c r="D139" s="556">
        <v>0</v>
      </c>
      <c r="E139" s="546">
        <v>0</v>
      </c>
      <c r="F139" s="546">
        <v>0</v>
      </c>
      <c r="G139" s="566">
        <v>0</v>
      </c>
      <c r="H139" s="546" t="s">
        <v>839</v>
      </c>
    </row>
    <row r="140" spans="1:8" s="153" customFormat="1" x14ac:dyDescent="0.25">
      <c r="A140" s="557"/>
      <c r="B140" s="554"/>
      <c r="C140" s="256" t="s">
        <v>863</v>
      </c>
      <c r="D140" s="556"/>
      <c r="E140" s="546"/>
      <c r="F140" s="546"/>
      <c r="G140" s="566"/>
      <c r="H140" s="546"/>
    </row>
    <row r="141" spans="1:8" s="153" customFormat="1" x14ac:dyDescent="0.25">
      <c r="A141" s="557" t="s">
        <v>899</v>
      </c>
      <c r="B141" s="554" t="s">
        <v>116</v>
      </c>
      <c r="C141" s="256" t="s">
        <v>862</v>
      </c>
      <c r="D141" s="556">
        <v>0</v>
      </c>
      <c r="E141" s="546">
        <v>0</v>
      </c>
      <c r="F141" s="546">
        <v>0</v>
      </c>
      <c r="G141" s="566">
        <v>0</v>
      </c>
      <c r="H141" s="546" t="s">
        <v>839</v>
      </c>
    </row>
    <row r="142" spans="1:8" s="153" customFormat="1" x14ac:dyDescent="0.25">
      <c r="A142" s="557"/>
      <c r="B142" s="554"/>
      <c r="C142" s="256" t="s">
        <v>863</v>
      </c>
      <c r="D142" s="556"/>
      <c r="E142" s="546"/>
      <c r="F142" s="546"/>
      <c r="G142" s="566"/>
      <c r="H142" s="546"/>
    </row>
    <row r="143" spans="1:8" s="153" customFormat="1" x14ac:dyDescent="0.25">
      <c r="A143" s="545" t="s">
        <v>900</v>
      </c>
      <c r="B143" s="255" t="s">
        <v>901</v>
      </c>
      <c r="C143" s="256" t="s">
        <v>862</v>
      </c>
      <c r="D143" s="556">
        <f t="shared" ref="D143" si="9">D145+D153+D155+D157+D159+D161+D163+D165+D171</f>
        <v>20.188550000000021</v>
      </c>
      <c r="E143" s="546">
        <v>0</v>
      </c>
      <c r="F143" s="546">
        <v>0</v>
      </c>
      <c r="G143" s="566">
        <v>0</v>
      </c>
      <c r="H143" s="546" t="s">
        <v>839</v>
      </c>
    </row>
    <row r="144" spans="1:8" s="153" customFormat="1" ht="31.5" x14ac:dyDescent="0.25">
      <c r="A144" s="545"/>
      <c r="B144" s="255" t="s">
        <v>902</v>
      </c>
      <c r="C144" s="256" t="s">
        <v>863</v>
      </c>
      <c r="D144" s="556"/>
      <c r="E144" s="546"/>
      <c r="F144" s="546"/>
      <c r="G144" s="566"/>
      <c r="H144" s="546"/>
    </row>
    <row r="145" spans="1:8" s="153" customFormat="1" ht="15.75" customHeight="1" x14ac:dyDescent="0.25">
      <c r="A145" s="553" t="s">
        <v>903</v>
      </c>
      <c r="B145" s="554" t="s">
        <v>21</v>
      </c>
      <c r="C145" s="256" t="s">
        <v>862</v>
      </c>
      <c r="D145" s="556">
        <v>0</v>
      </c>
      <c r="E145" s="546">
        <v>0</v>
      </c>
      <c r="F145" s="546">
        <v>0</v>
      </c>
      <c r="G145" s="566">
        <v>0</v>
      </c>
      <c r="H145" s="546" t="s">
        <v>839</v>
      </c>
    </row>
    <row r="146" spans="1:8" s="153" customFormat="1" x14ac:dyDescent="0.25">
      <c r="A146" s="553"/>
      <c r="B146" s="554"/>
      <c r="C146" s="256" t="s">
        <v>863</v>
      </c>
      <c r="D146" s="556"/>
      <c r="E146" s="546"/>
      <c r="F146" s="546"/>
      <c r="G146" s="566"/>
      <c r="H146" s="546"/>
    </row>
    <row r="147" spans="1:8" s="153" customFormat="1" ht="15.75" customHeight="1" x14ac:dyDescent="0.25">
      <c r="A147" s="557" t="s">
        <v>904</v>
      </c>
      <c r="B147" s="554" t="s">
        <v>23</v>
      </c>
      <c r="C147" s="256" t="s">
        <v>862</v>
      </c>
      <c r="D147" s="556">
        <v>0</v>
      </c>
      <c r="E147" s="546">
        <v>0</v>
      </c>
      <c r="F147" s="546">
        <v>0</v>
      </c>
      <c r="G147" s="566">
        <v>0</v>
      </c>
      <c r="H147" s="546" t="s">
        <v>839</v>
      </c>
    </row>
    <row r="148" spans="1:8" s="153" customFormat="1" x14ac:dyDescent="0.25">
      <c r="A148" s="557"/>
      <c r="B148" s="554"/>
      <c r="C148" s="256" t="s">
        <v>863</v>
      </c>
      <c r="D148" s="556"/>
      <c r="E148" s="546"/>
      <c r="F148" s="546"/>
      <c r="G148" s="566"/>
      <c r="H148" s="546"/>
    </row>
    <row r="149" spans="1:8" s="153" customFormat="1" ht="15.75" customHeight="1" x14ac:dyDescent="0.25">
      <c r="A149" s="557" t="s">
        <v>905</v>
      </c>
      <c r="B149" s="554" t="s">
        <v>25</v>
      </c>
      <c r="C149" s="256" t="s">
        <v>862</v>
      </c>
      <c r="D149" s="556">
        <v>0</v>
      </c>
      <c r="E149" s="546">
        <v>0</v>
      </c>
      <c r="F149" s="546">
        <v>0</v>
      </c>
      <c r="G149" s="566">
        <v>0</v>
      </c>
      <c r="H149" s="546" t="s">
        <v>839</v>
      </c>
    </row>
    <row r="150" spans="1:8" s="153" customFormat="1" x14ac:dyDescent="0.25">
      <c r="A150" s="557"/>
      <c r="B150" s="554"/>
      <c r="C150" s="256" t="s">
        <v>863</v>
      </c>
      <c r="D150" s="556"/>
      <c r="E150" s="546"/>
      <c r="F150" s="546"/>
      <c r="G150" s="566"/>
      <c r="H150" s="546"/>
    </row>
    <row r="151" spans="1:8" s="153" customFormat="1" ht="15.75" customHeight="1" x14ac:dyDescent="0.25">
      <c r="A151" s="557" t="s">
        <v>906</v>
      </c>
      <c r="B151" s="554" t="s">
        <v>27</v>
      </c>
      <c r="C151" s="256" t="s">
        <v>862</v>
      </c>
      <c r="D151" s="556">
        <v>0</v>
      </c>
      <c r="E151" s="546">
        <v>0</v>
      </c>
      <c r="F151" s="546">
        <v>0</v>
      </c>
      <c r="G151" s="566">
        <v>0</v>
      </c>
      <c r="H151" s="546" t="s">
        <v>839</v>
      </c>
    </row>
    <row r="152" spans="1:8" s="153" customFormat="1" x14ac:dyDescent="0.25">
      <c r="A152" s="557"/>
      <c r="B152" s="554"/>
      <c r="C152" s="256" t="s">
        <v>863</v>
      </c>
      <c r="D152" s="556"/>
      <c r="E152" s="546"/>
      <c r="F152" s="546"/>
      <c r="G152" s="566"/>
      <c r="H152" s="546"/>
    </row>
    <row r="153" spans="1:8" s="153" customFormat="1" ht="15.75" customHeight="1" x14ac:dyDescent="0.25">
      <c r="A153" s="553" t="s">
        <v>907</v>
      </c>
      <c r="B153" s="554" t="s">
        <v>29</v>
      </c>
      <c r="C153" s="256" t="s">
        <v>862</v>
      </c>
      <c r="D153" s="556">
        <v>0</v>
      </c>
      <c r="E153" s="546">
        <v>0</v>
      </c>
      <c r="F153" s="546">
        <v>0</v>
      </c>
      <c r="G153" s="566">
        <v>0</v>
      </c>
      <c r="H153" s="546" t="s">
        <v>839</v>
      </c>
    </row>
    <row r="154" spans="1:8" s="153" customFormat="1" x14ac:dyDescent="0.25">
      <c r="A154" s="553"/>
      <c r="B154" s="554"/>
      <c r="C154" s="256" t="s">
        <v>863</v>
      </c>
      <c r="D154" s="556"/>
      <c r="E154" s="546"/>
      <c r="F154" s="546"/>
      <c r="G154" s="566"/>
      <c r="H154" s="546"/>
    </row>
    <row r="155" spans="1:8" s="153" customFormat="1" ht="15.75" customHeight="1" x14ac:dyDescent="0.25">
      <c r="A155" s="553" t="s">
        <v>908</v>
      </c>
      <c r="B155" s="554" t="s">
        <v>31</v>
      </c>
      <c r="C155" s="256" t="s">
        <v>862</v>
      </c>
      <c r="D155" s="556">
        <f t="shared" ref="D155" si="10">D40-D70</f>
        <v>20.188550000000021</v>
      </c>
      <c r="E155" s="546">
        <v>0</v>
      </c>
      <c r="F155" s="546">
        <v>0</v>
      </c>
      <c r="G155" s="566">
        <v>0</v>
      </c>
      <c r="H155" s="546" t="s">
        <v>839</v>
      </c>
    </row>
    <row r="156" spans="1:8" s="153" customFormat="1" x14ac:dyDescent="0.25">
      <c r="A156" s="553"/>
      <c r="B156" s="554"/>
      <c r="C156" s="256" t="s">
        <v>863</v>
      </c>
      <c r="D156" s="556"/>
      <c r="E156" s="546"/>
      <c r="F156" s="546"/>
      <c r="G156" s="566"/>
      <c r="H156" s="546"/>
    </row>
    <row r="157" spans="1:8" s="153" customFormat="1" ht="15.75" customHeight="1" x14ac:dyDescent="0.25">
      <c r="A157" s="553" t="s">
        <v>909</v>
      </c>
      <c r="B157" s="554" t="s">
        <v>33</v>
      </c>
      <c r="C157" s="256" t="s">
        <v>862</v>
      </c>
      <c r="D157" s="556">
        <v>0</v>
      </c>
      <c r="E157" s="546">
        <v>0</v>
      </c>
      <c r="F157" s="546">
        <v>0</v>
      </c>
      <c r="G157" s="566">
        <v>0</v>
      </c>
      <c r="H157" s="546" t="s">
        <v>839</v>
      </c>
    </row>
    <row r="158" spans="1:8" s="153" customFormat="1" x14ac:dyDescent="0.25">
      <c r="A158" s="553"/>
      <c r="B158" s="554"/>
      <c r="C158" s="256" t="s">
        <v>863</v>
      </c>
      <c r="D158" s="556"/>
      <c r="E158" s="546"/>
      <c r="F158" s="546"/>
      <c r="G158" s="566"/>
      <c r="H158" s="546"/>
    </row>
    <row r="159" spans="1:8" s="153" customFormat="1" ht="15.75" customHeight="1" x14ac:dyDescent="0.25">
      <c r="A159" s="553" t="s">
        <v>910</v>
      </c>
      <c r="B159" s="554" t="s">
        <v>35</v>
      </c>
      <c r="C159" s="256" t="s">
        <v>862</v>
      </c>
      <c r="D159" s="556">
        <f t="shared" ref="D159" si="11">D44-D74</f>
        <v>0</v>
      </c>
      <c r="E159" s="546">
        <v>0</v>
      </c>
      <c r="F159" s="546">
        <v>0</v>
      </c>
      <c r="G159" s="566">
        <v>0</v>
      </c>
      <c r="H159" s="546" t="s">
        <v>839</v>
      </c>
    </row>
    <row r="160" spans="1:8" s="153" customFormat="1" x14ac:dyDescent="0.25">
      <c r="A160" s="553"/>
      <c r="B160" s="554"/>
      <c r="C160" s="256" t="s">
        <v>863</v>
      </c>
      <c r="D160" s="556"/>
      <c r="E160" s="546"/>
      <c r="F160" s="546"/>
      <c r="G160" s="566"/>
      <c r="H160" s="546"/>
    </row>
    <row r="161" spans="1:8" s="153" customFormat="1" ht="15.75" customHeight="1" x14ac:dyDescent="0.25">
      <c r="A161" s="553" t="s">
        <v>911</v>
      </c>
      <c r="B161" s="554" t="s">
        <v>37</v>
      </c>
      <c r="C161" s="256" t="s">
        <v>862</v>
      </c>
      <c r="D161" s="556">
        <v>0</v>
      </c>
      <c r="E161" s="546">
        <v>0</v>
      </c>
      <c r="F161" s="546">
        <v>0</v>
      </c>
      <c r="G161" s="566">
        <v>0</v>
      </c>
      <c r="H161" s="546" t="s">
        <v>839</v>
      </c>
    </row>
    <row r="162" spans="1:8" s="153" customFormat="1" x14ac:dyDescent="0.25">
      <c r="A162" s="553"/>
      <c r="B162" s="554"/>
      <c r="C162" s="256" t="s">
        <v>863</v>
      </c>
      <c r="D162" s="556"/>
      <c r="E162" s="546"/>
      <c r="F162" s="546"/>
      <c r="G162" s="566"/>
      <c r="H162" s="546"/>
    </row>
    <row r="163" spans="1:8" s="153" customFormat="1" ht="15.75" customHeight="1" x14ac:dyDescent="0.25">
      <c r="A163" s="553" t="s">
        <v>912</v>
      </c>
      <c r="B163" s="554" t="s">
        <v>39</v>
      </c>
      <c r="C163" s="256" t="s">
        <v>862</v>
      </c>
      <c r="D163" s="556">
        <v>0</v>
      </c>
      <c r="E163" s="546">
        <v>0</v>
      </c>
      <c r="F163" s="546">
        <v>0</v>
      </c>
      <c r="G163" s="566">
        <v>0</v>
      </c>
      <c r="H163" s="546" t="s">
        <v>839</v>
      </c>
    </row>
    <row r="164" spans="1:8" s="153" customFormat="1" x14ac:dyDescent="0.25">
      <c r="A164" s="553"/>
      <c r="B164" s="554"/>
      <c r="C164" s="256" t="s">
        <v>863</v>
      </c>
      <c r="D164" s="556"/>
      <c r="E164" s="546"/>
      <c r="F164" s="546"/>
      <c r="G164" s="566"/>
      <c r="H164" s="546"/>
    </row>
    <row r="165" spans="1:8" s="153" customFormat="1" ht="15.75" customHeight="1" x14ac:dyDescent="0.25">
      <c r="A165" s="553" t="s">
        <v>913</v>
      </c>
      <c r="B165" s="554" t="s">
        <v>41</v>
      </c>
      <c r="C165" s="256" t="s">
        <v>862</v>
      </c>
      <c r="D165" s="556">
        <v>0</v>
      </c>
      <c r="E165" s="546">
        <v>0</v>
      </c>
      <c r="F165" s="546">
        <v>0</v>
      </c>
      <c r="G165" s="566">
        <v>0</v>
      </c>
      <c r="H165" s="546" t="s">
        <v>839</v>
      </c>
    </row>
    <row r="166" spans="1:8" s="153" customFormat="1" x14ac:dyDescent="0.25">
      <c r="A166" s="553"/>
      <c r="B166" s="554"/>
      <c r="C166" s="256" t="s">
        <v>863</v>
      </c>
      <c r="D166" s="556"/>
      <c r="E166" s="546"/>
      <c r="F166" s="546"/>
      <c r="G166" s="566"/>
      <c r="H166" s="546"/>
    </row>
    <row r="167" spans="1:8" s="153" customFormat="1" ht="15.75" customHeight="1" x14ac:dyDescent="0.25">
      <c r="A167" s="557"/>
      <c r="B167" s="554" t="s">
        <v>43</v>
      </c>
      <c r="C167" s="256" t="s">
        <v>862</v>
      </c>
      <c r="D167" s="556">
        <v>0</v>
      </c>
      <c r="E167" s="546">
        <v>0</v>
      </c>
      <c r="F167" s="546">
        <v>0</v>
      </c>
      <c r="G167" s="566">
        <v>0</v>
      </c>
      <c r="H167" s="546" t="s">
        <v>839</v>
      </c>
    </row>
    <row r="168" spans="1:8" s="153" customFormat="1" x14ac:dyDescent="0.25">
      <c r="A168" s="557"/>
      <c r="B168" s="554"/>
      <c r="C168" s="256" t="s">
        <v>863</v>
      </c>
      <c r="D168" s="556"/>
      <c r="E168" s="546"/>
      <c r="F168" s="546"/>
      <c r="G168" s="566"/>
      <c r="H168" s="546"/>
    </row>
    <row r="169" spans="1:8" s="153" customFormat="1" x14ac:dyDescent="0.25">
      <c r="A169" s="557"/>
      <c r="B169" s="554" t="s">
        <v>45</v>
      </c>
      <c r="C169" s="256" t="s">
        <v>862</v>
      </c>
      <c r="D169" s="556">
        <v>0</v>
      </c>
      <c r="E169" s="546">
        <v>0</v>
      </c>
      <c r="F169" s="546">
        <v>0</v>
      </c>
      <c r="G169" s="566">
        <v>0</v>
      </c>
      <c r="H169" s="546" t="s">
        <v>839</v>
      </c>
    </row>
    <row r="170" spans="1:8" s="153" customFormat="1" x14ac:dyDescent="0.25">
      <c r="A170" s="557"/>
      <c r="B170" s="554"/>
      <c r="C170" s="256" t="s">
        <v>863</v>
      </c>
      <c r="D170" s="556"/>
      <c r="E170" s="546"/>
      <c r="F170" s="546"/>
      <c r="G170" s="566"/>
      <c r="H170" s="546"/>
    </row>
    <row r="171" spans="1:8" s="153" customFormat="1" x14ac:dyDescent="0.25">
      <c r="A171" s="553" t="s">
        <v>914</v>
      </c>
      <c r="B171" s="554" t="s">
        <v>47</v>
      </c>
      <c r="C171" s="256" t="s">
        <v>862</v>
      </c>
      <c r="D171" s="556">
        <f t="shared" ref="D171" si="12">D56-D85</f>
        <v>0</v>
      </c>
      <c r="E171" s="546">
        <v>0</v>
      </c>
      <c r="F171" s="546">
        <v>0</v>
      </c>
      <c r="G171" s="566">
        <v>0</v>
      </c>
      <c r="H171" s="546" t="s">
        <v>839</v>
      </c>
    </row>
    <row r="172" spans="1:8" s="153" customFormat="1" x14ac:dyDescent="0.25">
      <c r="A172" s="553"/>
      <c r="B172" s="554"/>
      <c r="C172" s="256" t="s">
        <v>863</v>
      </c>
      <c r="D172" s="556"/>
      <c r="E172" s="546"/>
      <c r="F172" s="546"/>
      <c r="G172" s="566"/>
      <c r="H172" s="546"/>
    </row>
    <row r="173" spans="1:8" s="153" customFormat="1" x14ac:dyDescent="0.25">
      <c r="A173" s="545" t="s">
        <v>133</v>
      </c>
      <c r="B173" s="255" t="s">
        <v>915</v>
      </c>
      <c r="C173" s="256" t="s">
        <v>862</v>
      </c>
      <c r="D173" s="556">
        <v>0</v>
      </c>
      <c r="E173" s="546">
        <v>0</v>
      </c>
      <c r="F173" s="546">
        <v>0</v>
      </c>
      <c r="G173" s="566">
        <v>0</v>
      </c>
      <c r="H173" s="546" t="s">
        <v>839</v>
      </c>
    </row>
    <row r="174" spans="1:8" s="153" customFormat="1" x14ac:dyDescent="0.25">
      <c r="A174" s="545"/>
      <c r="B174" s="255" t="s">
        <v>916</v>
      </c>
      <c r="C174" s="256" t="s">
        <v>863</v>
      </c>
      <c r="D174" s="556"/>
      <c r="E174" s="546"/>
      <c r="F174" s="546"/>
      <c r="G174" s="566"/>
      <c r="H174" s="546"/>
    </row>
    <row r="175" spans="1:8" s="153" customFormat="1" x14ac:dyDescent="0.25">
      <c r="A175" s="553" t="s">
        <v>917</v>
      </c>
      <c r="B175" s="554" t="s">
        <v>136</v>
      </c>
      <c r="C175" s="256" t="s">
        <v>862</v>
      </c>
      <c r="D175" s="556">
        <v>0</v>
      </c>
      <c r="E175" s="546">
        <v>0</v>
      </c>
      <c r="F175" s="546">
        <v>0</v>
      </c>
      <c r="G175" s="566">
        <v>0</v>
      </c>
      <c r="H175" s="546" t="s">
        <v>839</v>
      </c>
    </row>
    <row r="176" spans="1:8" s="153" customFormat="1" x14ac:dyDescent="0.25">
      <c r="A176" s="553"/>
      <c r="B176" s="554"/>
      <c r="C176" s="256" t="s">
        <v>863</v>
      </c>
      <c r="D176" s="556"/>
      <c r="E176" s="546"/>
      <c r="F176" s="546"/>
      <c r="G176" s="566"/>
      <c r="H176" s="546"/>
    </row>
    <row r="177" spans="1:8" s="153" customFormat="1" ht="15.75" customHeight="1" x14ac:dyDescent="0.25">
      <c r="A177" s="557"/>
      <c r="B177" s="554" t="s">
        <v>138</v>
      </c>
      <c r="C177" s="256" t="s">
        <v>862</v>
      </c>
      <c r="D177" s="556">
        <v>0</v>
      </c>
      <c r="E177" s="546">
        <v>0</v>
      </c>
      <c r="F177" s="546">
        <v>0</v>
      </c>
      <c r="G177" s="566">
        <v>0</v>
      </c>
      <c r="H177" s="546" t="s">
        <v>839</v>
      </c>
    </row>
    <row r="178" spans="1:8" s="153" customFormat="1" x14ac:dyDescent="0.25">
      <c r="A178" s="557"/>
      <c r="B178" s="554"/>
      <c r="C178" s="256" t="s">
        <v>863</v>
      </c>
      <c r="D178" s="556"/>
      <c r="E178" s="546"/>
      <c r="F178" s="546"/>
      <c r="G178" s="566"/>
      <c r="H178" s="546"/>
    </row>
    <row r="179" spans="1:8" s="153" customFormat="1" x14ac:dyDescent="0.25">
      <c r="A179" s="557"/>
      <c r="B179" s="554" t="s">
        <v>140</v>
      </c>
      <c r="C179" s="256" t="s">
        <v>862</v>
      </c>
      <c r="D179" s="556">
        <v>0</v>
      </c>
      <c r="E179" s="546">
        <v>0</v>
      </c>
      <c r="F179" s="546">
        <v>0</v>
      </c>
      <c r="G179" s="566">
        <v>0</v>
      </c>
      <c r="H179" s="546" t="s">
        <v>839</v>
      </c>
    </row>
    <row r="180" spans="1:8" s="153" customFormat="1" x14ac:dyDescent="0.25">
      <c r="A180" s="557"/>
      <c r="B180" s="554"/>
      <c r="C180" s="256" t="s">
        <v>863</v>
      </c>
      <c r="D180" s="556"/>
      <c r="E180" s="546"/>
      <c r="F180" s="546"/>
      <c r="G180" s="566"/>
      <c r="H180" s="546"/>
    </row>
    <row r="181" spans="1:8" s="153" customFormat="1" ht="15.75" customHeight="1" x14ac:dyDescent="0.25">
      <c r="A181" s="557"/>
      <c r="B181" s="554" t="s">
        <v>142</v>
      </c>
      <c r="C181" s="256" t="s">
        <v>862</v>
      </c>
      <c r="D181" s="556">
        <v>0</v>
      </c>
      <c r="E181" s="546">
        <v>0</v>
      </c>
      <c r="F181" s="546">
        <v>0</v>
      </c>
      <c r="G181" s="566">
        <v>0</v>
      </c>
      <c r="H181" s="546" t="s">
        <v>839</v>
      </c>
    </row>
    <row r="182" spans="1:8" s="153" customFormat="1" x14ac:dyDescent="0.25">
      <c r="A182" s="557"/>
      <c r="B182" s="554"/>
      <c r="C182" s="256" t="s">
        <v>863</v>
      </c>
      <c r="D182" s="556"/>
      <c r="E182" s="546"/>
      <c r="F182" s="546"/>
      <c r="G182" s="566"/>
      <c r="H182" s="546"/>
    </row>
    <row r="183" spans="1:8" s="153" customFormat="1" x14ac:dyDescent="0.25">
      <c r="A183" s="545" t="s">
        <v>143</v>
      </c>
      <c r="B183" s="554" t="s">
        <v>144</v>
      </c>
      <c r="C183" s="256" t="s">
        <v>862</v>
      </c>
      <c r="D183" s="556">
        <v>0</v>
      </c>
      <c r="E183" s="546">
        <v>0</v>
      </c>
      <c r="F183" s="546">
        <v>0</v>
      </c>
      <c r="G183" s="566">
        <v>0</v>
      </c>
      <c r="H183" s="546" t="s">
        <v>839</v>
      </c>
    </row>
    <row r="184" spans="1:8" s="153" customFormat="1" x14ac:dyDescent="0.25">
      <c r="A184" s="545"/>
      <c r="B184" s="554"/>
      <c r="C184" s="256" t="s">
        <v>863</v>
      </c>
      <c r="D184" s="556"/>
      <c r="E184" s="546"/>
      <c r="F184" s="546"/>
      <c r="G184" s="566"/>
      <c r="H184" s="546"/>
    </row>
    <row r="185" spans="1:8" s="153" customFormat="1" x14ac:dyDescent="0.25">
      <c r="A185" s="557" t="s">
        <v>918</v>
      </c>
      <c r="B185" s="554" t="s">
        <v>146</v>
      </c>
      <c r="C185" s="256" t="s">
        <v>862</v>
      </c>
      <c r="D185" s="556">
        <v>0</v>
      </c>
      <c r="E185" s="546">
        <v>0</v>
      </c>
      <c r="F185" s="546">
        <v>0</v>
      </c>
      <c r="G185" s="566">
        <v>0</v>
      </c>
      <c r="H185" s="546" t="s">
        <v>839</v>
      </c>
    </row>
    <row r="186" spans="1:8" s="153" customFormat="1" x14ac:dyDescent="0.25">
      <c r="A186" s="557"/>
      <c r="B186" s="554"/>
      <c r="C186" s="256" t="s">
        <v>863</v>
      </c>
      <c r="D186" s="556"/>
      <c r="E186" s="546"/>
      <c r="F186" s="546"/>
      <c r="G186" s="566"/>
      <c r="H186" s="546"/>
    </row>
    <row r="187" spans="1:8" s="153" customFormat="1" x14ac:dyDescent="0.25">
      <c r="A187" s="553" t="s">
        <v>919</v>
      </c>
      <c r="B187" s="554" t="s">
        <v>102</v>
      </c>
      <c r="C187" s="256" t="s">
        <v>862</v>
      </c>
      <c r="D187" s="556">
        <v>0</v>
      </c>
      <c r="E187" s="546">
        <v>0</v>
      </c>
      <c r="F187" s="546">
        <v>0</v>
      </c>
      <c r="G187" s="566">
        <v>0</v>
      </c>
      <c r="H187" s="546" t="s">
        <v>839</v>
      </c>
    </row>
    <row r="188" spans="1:8" s="153" customFormat="1" x14ac:dyDescent="0.25">
      <c r="A188" s="553"/>
      <c r="B188" s="554"/>
      <c r="C188" s="256" t="s">
        <v>863</v>
      </c>
      <c r="D188" s="556"/>
      <c r="E188" s="546"/>
      <c r="F188" s="546"/>
      <c r="G188" s="566"/>
      <c r="H188" s="546"/>
    </row>
    <row r="189" spans="1:8" s="153" customFormat="1" x14ac:dyDescent="0.25">
      <c r="A189" s="557" t="s">
        <v>920</v>
      </c>
      <c r="B189" s="554" t="s">
        <v>149</v>
      </c>
      <c r="C189" s="256" t="s">
        <v>862</v>
      </c>
      <c r="D189" s="556">
        <v>0</v>
      </c>
      <c r="E189" s="546">
        <v>0</v>
      </c>
      <c r="F189" s="546">
        <v>0</v>
      </c>
      <c r="G189" s="566">
        <v>0</v>
      </c>
      <c r="H189" s="546" t="s">
        <v>839</v>
      </c>
    </row>
    <row r="190" spans="1:8" s="153" customFormat="1" x14ac:dyDescent="0.25">
      <c r="A190" s="557"/>
      <c r="B190" s="554"/>
      <c r="C190" s="256" t="s">
        <v>863</v>
      </c>
      <c r="D190" s="556"/>
      <c r="E190" s="546"/>
      <c r="F190" s="546"/>
      <c r="G190" s="566"/>
      <c r="H190" s="546"/>
    </row>
    <row r="191" spans="1:8" s="153" customFormat="1" x14ac:dyDescent="0.25">
      <c r="A191" s="557" t="s">
        <v>921</v>
      </c>
      <c r="B191" s="554" t="s">
        <v>151</v>
      </c>
      <c r="C191" s="256" t="s">
        <v>862</v>
      </c>
      <c r="D191" s="556">
        <v>0</v>
      </c>
      <c r="E191" s="546">
        <v>0</v>
      </c>
      <c r="F191" s="546">
        <v>0</v>
      </c>
      <c r="G191" s="566">
        <v>0</v>
      </c>
      <c r="H191" s="546" t="s">
        <v>839</v>
      </c>
    </row>
    <row r="192" spans="1:8" s="153" customFormat="1" x14ac:dyDescent="0.25">
      <c r="A192" s="557"/>
      <c r="B192" s="554"/>
      <c r="C192" s="256" t="s">
        <v>863</v>
      </c>
      <c r="D192" s="556"/>
      <c r="E192" s="546"/>
      <c r="F192" s="546"/>
      <c r="G192" s="566"/>
      <c r="H192" s="546"/>
    </row>
    <row r="193" spans="1:8" s="153" customFormat="1" ht="15.75" customHeight="1" x14ac:dyDescent="0.25">
      <c r="A193" s="557" t="s">
        <v>922</v>
      </c>
      <c r="B193" s="554" t="s">
        <v>153</v>
      </c>
      <c r="C193" s="256" t="s">
        <v>862</v>
      </c>
      <c r="D193" s="556">
        <v>0</v>
      </c>
      <c r="E193" s="546">
        <v>0</v>
      </c>
      <c r="F193" s="546">
        <v>0</v>
      </c>
      <c r="G193" s="566">
        <v>0</v>
      </c>
      <c r="H193" s="546" t="s">
        <v>839</v>
      </c>
    </row>
    <row r="194" spans="1:8" s="153" customFormat="1" x14ac:dyDescent="0.25">
      <c r="A194" s="557"/>
      <c r="B194" s="554"/>
      <c r="C194" s="256" t="s">
        <v>863</v>
      </c>
      <c r="D194" s="556"/>
      <c r="E194" s="546"/>
      <c r="F194" s="546"/>
      <c r="G194" s="566"/>
      <c r="H194" s="546"/>
    </row>
    <row r="195" spans="1:8" s="153" customFormat="1" x14ac:dyDescent="0.25">
      <c r="A195" s="545" t="s">
        <v>154</v>
      </c>
      <c r="B195" s="554" t="s">
        <v>144</v>
      </c>
      <c r="C195" s="256" t="s">
        <v>862</v>
      </c>
      <c r="D195" s="556">
        <v>0</v>
      </c>
      <c r="E195" s="546">
        <v>0</v>
      </c>
      <c r="F195" s="546">
        <v>0</v>
      </c>
      <c r="G195" s="566">
        <v>0</v>
      </c>
      <c r="H195" s="546" t="s">
        <v>839</v>
      </c>
    </row>
    <row r="196" spans="1:8" s="153" customFormat="1" x14ac:dyDescent="0.25">
      <c r="A196" s="545"/>
      <c r="B196" s="554"/>
      <c r="C196" s="256" t="s">
        <v>863</v>
      </c>
      <c r="D196" s="556"/>
      <c r="E196" s="546"/>
      <c r="F196" s="546"/>
      <c r="G196" s="566"/>
      <c r="H196" s="546"/>
    </row>
    <row r="197" spans="1:8" s="153" customFormat="1" x14ac:dyDescent="0.25">
      <c r="A197" s="557" t="s">
        <v>923</v>
      </c>
      <c r="B197" s="554" t="s">
        <v>156</v>
      </c>
      <c r="C197" s="256" t="s">
        <v>862</v>
      </c>
      <c r="D197" s="556">
        <v>0</v>
      </c>
      <c r="E197" s="546">
        <v>0</v>
      </c>
      <c r="F197" s="546">
        <v>0</v>
      </c>
      <c r="G197" s="566">
        <v>0</v>
      </c>
      <c r="H197" s="546" t="s">
        <v>839</v>
      </c>
    </row>
    <row r="198" spans="1:8" s="153" customFormat="1" x14ac:dyDescent="0.25">
      <c r="A198" s="557"/>
      <c r="B198" s="554"/>
      <c r="C198" s="256" t="s">
        <v>863</v>
      </c>
      <c r="D198" s="556"/>
      <c r="E198" s="546"/>
      <c r="F198" s="546"/>
      <c r="G198" s="566"/>
      <c r="H198" s="546"/>
    </row>
    <row r="199" spans="1:8" s="153" customFormat="1" ht="31.5" x14ac:dyDescent="0.25">
      <c r="A199" s="545" t="s">
        <v>157</v>
      </c>
      <c r="B199" s="255" t="s">
        <v>924</v>
      </c>
      <c r="C199" s="256" t="s">
        <v>862</v>
      </c>
      <c r="D199" s="556">
        <f t="shared" ref="D199" si="13">D173+D143</f>
        <v>20.188550000000021</v>
      </c>
      <c r="E199" s="556">
        <v>0</v>
      </c>
      <c r="F199" s="556">
        <v>0</v>
      </c>
      <c r="G199" s="566">
        <v>0</v>
      </c>
      <c r="H199" s="546" t="s">
        <v>839</v>
      </c>
    </row>
    <row r="200" spans="1:8" s="153" customFormat="1" ht="31.5" x14ac:dyDescent="0.25">
      <c r="A200" s="545"/>
      <c r="B200" s="255" t="s">
        <v>925</v>
      </c>
      <c r="C200" s="256" t="s">
        <v>863</v>
      </c>
      <c r="D200" s="556"/>
      <c r="E200" s="556"/>
      <c r="F200" s="556"/>
      <c r="G200" s="566"/>
      <c r="H200" s="546"/>
    </row>
    <row r="201" spans="1:8" s="153" customFormat="1" ht="15.75" customHeight="1" x14ac:dyDescent="0.25">
      <c r="A201" s="553" t="s">
        <v>926</v>
      </c>
      <c r="B201" s="554" t="s">
        <v>160</v>
      </c>
      <c r="C201" s="256" t="s">
        <v>862</v>
      </c>
      <c r="D201" s="556">
        <v>0</v>
      </c>
      <c r="E201" s="546">
        <v>0</v>
      </c>
      <c r="F201" s="546">
        <v>0</v>
      </c>
      <c r="G201" s="566">
        <v>0</v>
      </c>
      <c r="H201" s="546" t="s">
        <v>839</v>
      </c>
    </row>
    <row r="202" spans="1:8" s="153" customFormat="1" x14ac:dyDescent="0.25">
      <c r="A202" s="553"/>
      <c r="B202" s="554"/>
      <c r="C202" s="256" t="s">
        <v>863</v>
      </c>
      <c r="D202" s="556"/>
      <c r="E202" s="546"/>
      <c r="F202" s="546"/>
      <c r="G202" s="566"/>
      <c r="H202" s="546"/>
    </row>
    <row r="203" spans="1:8" s="153" customFormat="1" ht="15.75" customHeight="1" x14ac:dyDescent="0.25">
      <c r="A203" s="557"/>
      <c r="B203" s="554" t="s">
        <v>23</v>
      </c>
      <c r="C203" s="256" t="s">
        <v>862</v>
      </c>
      <c r="D203" s="556">
        <v>0</v>
      </c>
      <c r="E203" s="546">
        <v>0</v>
      </c>
      <c r="F203" s="546">
        <v>0</v>
      </c>
      <c r="G203" s="566">
        <v>0</v>
      </c>
      <c r="H203" s="546" t="s">
        <v>839</v>
      </c>
    </row>
    <row r="204" spans="1:8" s="153" customFormat="1" x14ac:dyDescent="0.25">
      <c r="A204" s="557"/>
      <c r="B204" s="554"/>
      <c r="C204" s="256" t="s">
        <v>863</v>
      </c>
      <c r="D204" s="556"/>
      <c r="E204" s="546"/>
      <c r="F204" s="546"/>
      <c r="G204" s="566"/>
      <c r="H204" s="546"/>
    </row>
    <row r="205" spans="1:8" s="153" customFormat="1" ht="15.75" customHeight="1" x14ac:dyDescent="0.25">
      <c r="A205" s="557"/>
      <c r="B205" s="554" t="s">
        <v>25</v>
      </c>
      <c r="C205" s="256" t="s">
        <v>862</v>
      </c>
      <c r="D205" s="556">
        <v>0</v>
      </c>
      <c r="E205" s="546">
        <v>0</v>
      </c>
      <c r="F205" s="546">
        <v>0</v>
      </c>
      <c r="G205" s="566">
        <v>0</v>
      </c>
      <c r="H205" s="546" t="s">
        <v>839</v>
      </c>
    </row>
    <row r="206" spans="1:8" s="153" customFormat="1" x14ac:dyDescent="0.25">
      <c r="A206" s="557"/>
      <c r="B206" s="554"/>
      <c r="C206" s="256" t="s">
        <v>863</v>
      </c>
      <c r="D206" s="556"/>
      <c r="E206" s="546"/>
      <c r="F206" s="546"/>
      <c r="G206" s="566"/>
      <c r="H206" s="546"/>
    </row>
    <row r="207" spans="1:8" s="153" customFormat="1" ht="15.75" customHeight="1" x14ac:dyDescent="0.25">
      <c r="A207" s="557"/>
      <c r="B207" s="554" t="s">
        <v>27</v>
      </c>
      <c r="C207" s="256" t="s">
        <v>862</v>
      </c>
      <c r="D207" s="556">
        <v>0</v>
      </c>
      <c r="E207" s="546">
        <v>0</v>
      </c>
      <c r="F207" s="546">
        <v>0</v>
      </c>
      <c r="G207" s="566">
        <v>0</v>
      </c>
      <c r="H207" s="546" t="s">
        <v>839</v>
      </c>
    </row>
    <row r="208" spans="1:8" s="153" customFormat="1" x14ac:dyDescent="0.25">
      <c r="A208" s="557"/>
      <c r="B208" s="554"/>
      <c r="C208" s="256" t="s">
        <v>863</v>
      </c>
      <c r="D208" s="556"/>
      <c r="E208" s="546"/>
      <c r="F208" s="546"/>
      <c r="G208" s="566"/>
      <c r="H208" s="546"/>
    </row>
    <row r="209" spans="1:8" s="153" customFormat="1" ht="15.75" customHeight="1" x14ac:dyDescent="0.25">
      <c r="A209" s="553" t="s">
        <v>927</v>
      </c>
      <c r="B209" s="554" t="s">
        <v>29</v>
      </c>
      <c r="C209" s="256" t="s">
        <v>862</v>
      </c>
      <c r="D209" s="556">
        <v>0</v>
      </c>
      <c r="E209" s="546">
        <v>0</v>
      </c>
      <c r="F209" s="546">
        <v>0</v>
      </c>
      <c r="G209" s="566">
        <v>0</v>
      </c>
      <c r="H209" s="546" t="s">
        <v>839</v>
      </c>
    </row>
    <row r="210" spans="1:8" s="153" customFormat="1" x14ac:dyDescent="0.25">
      <c r="A210" s="553"/>
      <c r="B210" s="554"/>
      <c r="C210" s="256" t="s">
        <v>863</v>
      </c>
      <c r="D210" s="556"/>
      <c r="E210" s="546"/>
      <c r="F210" s="546"/>
      <c r="G210" s="566"/>
      <c r="H210" s="546"/>
    </row>
    <row r="211" spans="1:8" s="153" customFormat="1" ht="15.75" customHeight="1" x14ac:dyDescent="0.25">
      <c r="A211" s="553" t="s">
        <v>928</v>
      </c>
      <c r="B211" s="554" t="s">
        <v>31</v>
      </c>
      <c r="C211" s="256" t="s">
        <v>862</v>
      </c>
      <c r="D211" s="560">
        <f t="shared" ref="D211" si="14">D185+D155</f>
        <v>20.188550000000021</v>
      </c>
      <c r="E211" s="546">
        <v>0</v>
      </c>
      <c r="F211" s="546">
        <v>0</v>
      </c>
      <c r="G211" s="566">
        <v>0</v>
      </c>
      <c r="H211" s="546" t="s">
        <v>839</v>
      </c>
    </row>
    <row r="212" spans="1:8" s="153" customFormat="1" x14ac:dyDescent="0.25">
      <c r="A212" s="553"/>
      <c r="B212" s="554"/>
      <c r="C212" s="256" t="s">
        <v>863</v>
      </c>
      <c r="D212" s="560"/>
      <c r="E212" s="546"/>
      <c r="F212" s="546"/>
      <c r="G212" s="566"/>
      <c r="H212" s="546"/>
    </row>
    <row r="213" spans="1:8" s="153" customFormat="1" ht="15.75" customHeight="1" x14ac:dyDescent="0.25">
      <c r="A213" s="553" t="s">
        <v>929</v>
      </c>
      <c r="B213" s="554" t="s">
        <v>33</v>
      </c>
      <c r="C213" s="256" t="s">
        <v>862</v>
      </c>
      <c r="D213" s="556">
        <v>0</v>
      </c>
      <c r="E213" s="546">
        <v>0</v>
      </c>
      <c r="F213" s="546">
        <v>0</v>
      </c>
      <c r="G213" s="566">
        <v>0</v>
      </c>
      <c r="H213" s="546" t="s">
        <v>839</v>
      </c>
    </row>
    <row r="214" spans="1:8" s="153" customFormat="1" x14ac:dyDescent="0.25">
      <c r="A214" s="553"/>
      <c r="B214" s="554"/>
      <c r="C214" s="256" t="s">
        <v>863</v>
      </c>
      <c r="D214" s="556"/>
      <c r="E214" s="546"/>
      <c r="F214" s="546"/>
      <c r="G214" s="566"/>
      <c r="H214" s="546"/>
    </row>
    <row r="215" spans="1:8" s="153" customFormat="1" ht="15.75" customHeight="1" x14ac:dyDescent="0.25">
      <c r="A215" s="553" t="s">
        <v>930</v>
      </c>
      <c r="B215" s="554" t="s">
        <v>35</v>
      </c>
      <c r="C215" s="256" t="s">
        <v>862</v>
      </c>
      <c r="D215" s="556">
        <f t="shared" ref="D215" si="15">D189+D159</f>
        <v>0</v>
      </c>
      <c r="E215" s="546">
        <v>0</v>
      </c>
      <c r="F215" s="546">
        <v>0</v>
      </c>
      <c r="G215" s="566">
        <v>0</v>
      </c>
      <c r="H215" s="546" t="s">
        <v>839</v>
      </c>
    </row>
    <row r="216" spans="1:8" s="153" customFormat="1" x14ac:dyDescent="0.25">
      <c r="A216" s="553"/>
      <c r="B216" s="554"/>
      <c r="C216" s="256" t="s">
        <v>863</v>
      </c>
      <c r="D216" s="556"/>
      <c r="E216" s="546"/>
      <c r="F216" s="546"/>
      <c r="G216" s="566"/>
      <c r="H216" s="546"/>
    </row>
    <row r="217" spans="1:8" s="153" customFormat="1" ht="15.75" customHeight="1" x14ac:dyDescent="0.25">
      <c r="A217" s="553" t="s">
        <v>931</v>
      </c>
      <c r="B217" s="554" t="s">
        <v>37</v>
      </c>
      <c r="C217" s="256" t="s">
        <v>862</v>
      </c>
      <c r="D217" s="556">
        <v>0</v>
      </c>
      <c r="E217" s="546">
        <v>0</v>
      </c>
      <c r="F217" s="546">
        <v>0</v>
      </c>
      <c r="G217" s="566">
        <v>0</v>
      </c>
      <c r="H217" s="546" t="s">
        <v>839</v>
      </c>
    </row>
    <row r="218" spans="1:8" s="153" customFormat="1" x14ac:dyDescent="0.25">
      <c r="A218" s="553"/>
      <c r="B218" s="554"/>
      <c r="C218" s="256" t="s">
        <v>863</v>
      </c>
      <c r="D218" s="556"/>
      <c r="E218" s="546"/>
      <c r="F218" s="546"/>
      <c r="G218" s="566"/>
      <c r="H218" s="546"/>
    </row>
    <row r="219" spans="1:8" s="153" customFormat="1" ht="15.75" customHeight="1" x14ac:dyDescent="0.25">
      <c r="A219" s="553" t="s">
        <v>932</v>
      </c>
      <c r="B219" s="554" t="s">
        <v>39</v>
      </c>
      <c r="C219" s="256" t="s">
        <v>862</v>
      </c>
      <c r="D219" s="556">
        <v>0</v>
      </c>
      <c r="E219" s="546">
        <v>0</v>
      </c>
      <c r="F219" s="546">
        <v>0</v>
      </c>
      <c r="G219" s="566">
        <v>0</v>
      </c>
      <c r="H219" s="546" t="s">
        <v>839</v>
      </c>
    </row>
    <row r="220" spans="1:8" s="153" customFormat="1" x14ac:dyDescent="0.25">
      <c r="A220" s="553"/>
      <c r="B220" s="554"/>
      <c r="C220" s="256" t="s">
        <v>863</v>
      </c>
      <c r="D220" s="556"/>
      <c r="E220" s="546"/>
      <c r="F220" s="546"/>
      <c r="G220" s="566"/>
      <c r="H220" s="546"/>
    </row>
    <row r="221" spans="1:8" s="153" customFormat="1" ht="15.75" customHeight="1" x14ac:dyDescent="0.25">
      <c r="A221" s="553" t="s">
        <v>933</v>
      </c>
      <c r="B221" s="554" t="s">
        <v>41</v>
      </c>
      <c r="C221" s="256" t="s">
        <v>862</v>
      </c>
      <c r="D221" s="556">
        <v>0</v>
      </c>
      <c r="E221" s="546">
        <v>0</v>
      </c>
      <c r="F221" s="546">
        <v>0</v>
      </c>
      <c r="G221" s="566">
        <v>0</v>
      </c>
      <c r="H221" s="546" t="s">
        <v>839</v>
      </c>
    </row>
    <row r="222" spans="1:8" s="153" customFormat="1" x14ac:dyDescent="0.25">
      <c r="A222" s="553"/>
      <c r="B222" s="554"/>
      <c r="C222" s="256" t="s">
        <v>863</v>
      </c>
      <c r="D222" s="556"/>
      <c r="E222" s="546"/>
      <c r="F222" s="546"/>
      <c r="G222" s="566"/>
      <c r="H222" s="546"/>
    </row>
    <row r="223" spans="1:8" s="153" customFormat="1" ht="15.75" customHeight="1" x14ac:dyDescent="0.25">
      <c r="A223" s="557"/>
      <c r="B223" s="554" t="s">
        <v>43</v>
      </c>
      <c r="C223" s="256" t="s">
        <v>862</v>
      </c>
      <c r="D223" s="556">
        <v>0</v>
      </c>
      <c r="E223" s="546">
        <v>0</v>
      </c>
      <c r="F223" s="546">
        <v>0</v>
      </c>
      <c r="G223" s="566">
        <v>0</v>
      </c>
      <c r="H223" s="546" t="s">
        <v>839</v>
      </c>
    </row>
    <row r="224" spans="1:8" s="153" customFormat="1" x14ac:dyDescent="0.25">
      <c r="A224" s="557"/>
      <c r="B224" s="554"/>
      <c r="C224" s="256" t="s">
        <v>863</v>
      </c>
      <c r="D224" s="556"/>
      <c r="E224" s="546"/>
      <c r="F224" s="546"/>
      <c r="G224" s="566"/>
      <c r="H224" s="546"/>
    </row>
    <row r="225" spans="1:8" s="153" customFormat="1" x14ac:dyDescent="0.25">
      <c r="A225" s="557"/>
      <c r="B225" s="554" t="s">
        <v>45</v>
      </c>
      <c r="C225" s="256" t="s">
        <v>862</v>
      </c>
      <c r="D225" s="556">
        <v>0</v>
      </c>
      <c r="E225" s="546">
        <v>0</v>
      </c>
      <c r="F225" s="546">
        <v>0</v>
      </c>
      <c r="G225" s="566">
        <v>0</v>
      </c>
      <c r="H225" s="546" t="s">
        <v>839</v>
      </c>
    </row>
    <row r="226" spans="1:8" s="153" customFormat="1" x14ac:dyDescent="0.25">
      <c r="A226" s="557"/>
      <c r="B226" s="554"/>
      <c r="C226" s="256" t="s">
        <v>863</v>
      </c>
      <c r="D226" s="556"/>
      <c r="E226" s="546"/>
      <c r="F226" s="546"/>
      <c r="G226" s="566"/>
      <c r="H226" s="546"/>
    </row>
    <row r="227" spans="1:8" s="153" customFormat="1" x14ac:dyDescent="0.25">
      <c r="A227" s="553" t="s">
        <v>934</v>
      </c>
      <c r="B227" s="554" t="s">
        <v>47</v>
      </c>
      <c r="C227" s="256" t="s">
        <v>862</v>
      </c>
      <c r="D227" s="556">
        <f t="shared" ref="D227" si="16">D201+D171</f>
        <v>0</v>
      </c>
      <c r="E227" s="546">
        <v>0</v>
      </c>
      <c r="F227" s="546">
        <v>0</v>
      </c>
      <c r="G227" s="566">
        <v>0</v>
      </c>
      <c r="H227" s="546" t="s">
        <v>839</v>
      </c>
    </row>
    <row r="228" spans="1:8" s="153" customFormat="1" x14ac:dyDescent="0.25">
      <c r="A228" s="553"/>
      <c r="B228" s="554"/>
      <c r="C228" s="256" t="s">
        <v>863</v>
      </c>
      <c r="D228" s="556"/>
      <c r="E228" s="546"/>
      <c r="F228" s="546"/>
      <c r="G228" s="566"/>
      <c r="H228" s="546"/>
    </row>
    <row r="229" spans="1:8" s="153" customFormat="1" ht="15.75" customHeight="1" x14ac:dyDescent="0.25">
      <c r="A229" s="545" t="s">
        <v>174</v>
      </c>
      <c r="B229" s="554" t="s">
        <v>175</v>
      </c>
      <c r="C229" s="256" t="s">
        <v>862</v>
      </c>
      <c r="D229" s="560">
        <f t="shared" ref="D229" si="17">D231+D239+D241+D243+D245+D247+D249+D251+D257</f>
        <v>8.3206000000000007</v>
      </c>
      <c r="E229" s="546">
        <v>0</v>
      </c>
      <c r="F229" s="546">
        <v>0</v>
      </c>
      <c r="G229" s="566">
        <v>0</v>
      </c>
      <c r="H229" s="546" t="s">
        <v>839</v>
      </c>
    </row>
    <row r="230" spans="1:8" s="153" customFormat="1" x14ac:dyDescent="0.25">
      <c r="A230" s="545"/>
      <c r="B230" s="554"/>
      <c r="C230" s="256" t="s">
        <v>863</v>
      </c>
      <c r="D230" s="560"/>
      <c r="E230" s="546"/>
      <c r="F230" s="546"/>
      <c r="G230" s="566"/>
      <c r="H230" s="546"/>
    </row>
    <row r="231" spans="1:8" s="153" customFormat="1" ht="15.75" customHeight="1" x14ac:dyDescent="0.25">
      <c r="A231" s="553" t="s">
        <v>935</v>
      </c>
      <c r="B231" s="554" t="s">
        <v>21</v>
      </c>
      <c r="C231" s="256" t="s">
        <v>862</v>
      </c>
      <c r="D231" s="556">
        <v>0</v>
      </c>
      <c r="E231" s="546">
        <v>0</v>
      </c>
      <c r="F231" s="546">
        <v>0</v>
      </c>
      <c r="G231" s="566">
        <v>0</v>
      </c>
      <c r="H231" s="546" t="s">
        <v>839</v>
      </c>
    </row>
    <row r="232" spans="1:8" s="153" customFormat="1" x14ac:dyDescent="0.25">
      <c r="A232" s="553"/>
      <c r="B232" s="554"/>
      <c r="C232" s="256" t="s">
        <v>863</v>
      </c>
      <c r="D232" s="556"/>
      <c r="E232" s="546"/>
      <c r="F232" s="546"/>
      <c r="G232" s="566"/>
      <c r="H232" s="546"/>
    </row>
    <row r="233" spans="1:8" s="153" customFormat="1" ht="15.75" customHeight="1" x14ac:dyDescent="0.25">
      <c r="A233" s="557"/>
      <c r="B233" s="554" t="s">
        <v>23</v>
      </c>
      <c r="C233" s="256" t="s">
        <v>862</v>
      </c>
      <c r="D233" s="556">
        <v>0</v>
      </c>
      <c r="E233" s="546">
        <v>0</v>
      </c>
      <c r="F233" s="546">
        <v>0</v>
      </c>
      <c r="G233" s="566">
        <v>0</v>
      </c>
      <c r="H233" s="546" t="s">
        <v>839</v>
      </c>
    </row>
    <row r="234" spans="1:8" s="153" customFormat="1" x14ac:dyDescent="0.25">
      <c r="A234" s="557"/>
      <c r="B234" s="554"/>
      <c r="C234" s="256" t="s">
        <v>863</v>
      </c>
      <c r="D234" s="556"/>
      <c r="E234" s="546"/>
      <c r="F234" s="546"/>
      <c r="G234" s="566"/>
      <c r="H234" s="546"/>
    </row>
    <row r="235" spans="1:8" s="153" customFormat="1" ht="15.75" customHeight="1" x14ac:dyDescent="0.25">
      <c r="A235" s="557"/>
      <c r="B235" s="554" t="s">
        <v>25</v>
      </c>
      <c r="C235" s="256" t="s">
        <v>862</v>
      </c>
      <c r="D235" s="556">
        <v>0</v>
      </c>
      <c r="E235" s="546">
        <v>0</v>
      </c>
      <c r="F235" s="546">
        <v>0</v>
      </c>
      <c r="G235" s="566">
        <v>0</v>
      </c>
      <c r="H235" s="546" t="s">
        <v>839</v>
      </c>
    </row>
    <row r="236" spans="1:8" s="153" customFormat="1" x14ac:dyDescent="0.25">
      <c r="A236" s="557"/>
      <c r="B236" s="554"/>
      <c r="C236" s="256" t="s">
        <v>863</v>
      </c>
      <c r="D236" s="556"/>
      <c r="E236" s="546"/>
      <c r="F236" s="546"/>
      <c r="G236" s="566"/>
      <c r="H236" s="546"/>
    </row>
    <row r="237" spans="1:8" s="153" customFormat="1" ht="15.75" customHeight="1" x14ac:dyDescent="0.25">
      <c r="A237" s="557"/>
      <c r="B237" s="554" t="s">
        <v>27</v>
      </c>
      <c r="C237" s="256" t="s">
        <v>862</v>
      </c>
      <c r="D237" s="556">
        <v>0</v>
      </c>
      <c r="E237" s="546">
        <v>0</v>
      </c>
      <c r="F237" s="546">
        <v>0</v>
      </c>
      <c r="G237" s="566">
        <v>0</v>
      </c>
      <c r="H237" s="546" t="s">
        <v>839</v>
      </c>
    </row>
    <row r="238" spans="1:8" s="153" customFormat="1" x14ac:dyDescent="0.25">
      <c r="A238" s="557"/>
      <c r="B238" s="554"/>
      <c r="C238" s="256" t="s">
        <v>863</v>
      </c>
      <c r="D238" s="556"/>
      <c r="E238" s="546"/>
      <c r="F238" s="546"/>
      <c r="G238" s="566"/>
      <c r="H238" s="546"/>
    </row>
    <row r="239" spans="1:8" s="153" customFormat="1" ht="15.75" customHeight="1" x14ac:dyDescent="0.25">
      <c r="A239" s="553" t="s">
        <v>936</v>
      </c>
      <c r="B239" s="554" t="s">
        <v>181</v>
      </c>
      <c r="C239" s="256" t="s">
        <v>862</v>
      </c>
      <c r="D239" s="556">
        <v>0</v>
      </c>
      <c r="E239" s="546">
        <v>0</v>
      </c>
      <c r="F239" s="546">
        <v>0</v>
      </c>
      <c r="G239" s="566">
        <v>0</v>
      </c>
      <c r="H239" s="546" t="s">
        <v>839</v>
      </c>
    </row>
    <row r="240" spans="1:8" s="153" customFormat="1" x14ac:dyDescent="0.25">
      <c r="A240" s="553"/>
      <c r="B240" s="554"/>
      <c r="C240" s="256" t="s">
        <v>863</v>
      </c>
      <c r="D240" s="556"/>
      <c r="E240" s="546"/>
      <c r="F240" s="546"/>
      <c r="G240" s="566"/>
      <c r="H240" s="546"/>
    </row>
    <row r="241" spans="1:8" s="153" customFormat="1" ht="15.75" customHeight="1" x14ac:dyDescent="0.25">
      <c r="A241" s="553" t="s">
        <v>937</v>
      </c>
      <c r="B241" s="554" t="s">
        <v>183</v>
      </c>
      <c r="C241" s="256" t="s">
        <v>862</v>
      </c>
      <c r="D241" s="560">
        <v>8.3206000000000007</v>
      </c>
      <c r="E241" s="546">
        <v>0</v>
      </c>
      <c r="F241" s="546">
        <v>0</v>
      </c>
      <c r="G241" s="566">
        <v>0</v>
      </c>
      <c r="H241" s="546" t="s">
        <v>839</v>
      </c>
    </row>
    <row r="242" spans="1:8" s="153" customFormat="1" x14ac:dyDescent="0.25">
      <c r="A242" s="553"/>
      <c r="B242" s="554"/>
      <c r="C242" s="256" t="s">
        <v>863</v>
      </c>
      <c r="D242" s="560"/>
      <c r="E242" s="546"/>
      <c r="F242" s="546"/>
      <c r="G242" s="566"/>
      <c r="H242" s="546"/>
    </row>
    <row r="243" spans="1:8" s="153" customFormat="1" ht="15.75" customHeight="1" x14ac:dyDescent="0.25">
      <c r="A243" s="553" t="s">
        <v>938</v>
      </c>
      <c r="B243" s="554" t="s">
        <v>185</v>
      </c>
      <c r="C243" s="256" t="s">
        <v>862</v>
      </c>
      <c r="D243" s="556">
        <v>0</v>
      </c>
      <c r="E243" s="546">
        <v>0</v>
      </c>
      <c r="F243" s="546">
        <v>0</v>
      </c>
      <c r="G243" s="566">
        <v>0</v>
      </c>
      <c r="H243" s="546" t="s">
        <v>839</v>
      </c>
    </row>
    <row r="244" spans="1:8" s="153" customFormat="1" x14ac:dyDescent="0.25">
      <c r="A244" s="553"/>
      <c r="B244" s="554"/>
      <c r="C244" s="256" t="s">
        <v>863</v>
      </c>
      <c r="D244" s="556"/>
      <c r="E244" s="546"/>
      <c r="F244" s="546"/>
      <c r="G244" s="566"/>
      <c r="H244" s="546"/>
    </row>
    <row r="245" spans="1:8" s="153" customFormat="1" ht="15.75" customHeight="1" x14ac:dyDescent="0.25">
      <c r="A245" s="553" t="s">
        <v>939</v>
      </c>
      <c r="B245" s="554" t="s">
        <v>187</v>
      </c>
      <c r="C245" s="256" t="s">
        <v>862</v>
      </c>
      <c r="D245" s="556"/>
      <c r="E245" s="546">
        <v>0</v>
      </c>
      <c r="F245" s="546">
        <v>0</v>
      </c>
      <c r="G245" s="566">
        <v>0</v>
      </c>
      <c r="H245" s="546" t="s">
        <v>839</v>
      </c>
    </row>
    <row r="246" spans="1:8" s="153" customFormat="1" x14ac:dyDescent="0.25">
      <c r="A246" s="553"/>
      <c r="B246" s="554"/>
      <c r="C246" s="256" t="s">
        <v>863</v>
      </c>
      <c r="D246" s="556"/>
      <c r="E246" s="546"/>
      <c r="F246" s="546"/>
      <c r="G246" s="566"/>
      <c r="H246" s="546"/>
    </row>
    <row r="247" spans="1:8" s="153" customFormat="1" ht="15.75" customHeight="1" x14ac:dyDescent="0.25">
      <c r="A247" s="553" t="s">
        <v>940</v>
      </c>
      <c r="B247" s="554" t="s">
        <v>189</v>
      </c>
      <c r="C247" s="256" t="s">
        <v>862</v>
      </c>
      <c r="D247" s="556">
        <v>0</v>
      </c>
      <c r="E247" s="546">
        <v>0</v>
      </c>
      <c r="F247" s="546">
        <v>0</v>
      </c>
      <c r="G247" s="566">
        <v>0</v>
      </c>
      <c r="H247" s="546" t="s">
        <v>839</v>
      </c>
    </row>
    <row r="248" spans="1:8" s="153" customFormat="1" x14ac:dyDescent="0.25">
      <c r="A248" s="553"/>
      <c r="B248" s="554"/>
      <c r="C248" s="256" t="s">
        <v>863</v>
      </c>
      <c r="D248" s="556"/>
      <c r="E248" s="546"/>
      <c r="F248" s="546"/>
      <c r="G248" s="566"/>
      <c r="H248" s="546"/>
    </row>
    <row r="249" spans="1:8" s="153" customFormat="1" ht="15.75" customHeight="1" x14ac:dyDescent="0.25">
      <c r="A249" s="553" t="s">
        <v>941</v>
      </c>
      <c r="B249" s="554" t="s">
        <v>191</v>
      </c>
      <c r="C249" s="256" t="s">
        <v>862</v>
      </c>
      <c r="D249" s="556">
        <v>0</v>
      </c>
      <c r="E249" s="546">
        <v>0</v>
      </c>
      <c r="F249" s="546">
        <v>0</v>
      </c>
      <c r="G249" s="566">
        <v>0</v>
      </c>
      <c r="H249" s="546" t="s">
        <v>839</v>
      </c>
    </row>
    <row r="250" spans="1:8" s="153" customFormat="1" x14ac:dyDescent="0.25">
      <c r="A250" s="553"/>
      <c r="B250" s="554"/>
      <c r="C250" s="256" t="s">
        <v>863</v>
      </c>
      <c r="D250" s="556"/>
      <c r="E250" s="546"/>
      <c r="F250" s="546"/>
      <c r="G250" s="566"/>
      <c r="H250" s="546"/>
    </row>
    <row r="251" spans="1:8" s="153" customFormat="1" ht="15.75" customHeight="1" x14ac:dyDescent="0.25">
      <c r="A251" s="553" t="s">
        <v>942</v>
      </c>
      <c r="B251" s="554" t="s">
        <v>41</v>
      </c>
      <c r="C251" s="256" t="s">
        <v>862</v>
      </c>
      <c r="D251" s="556">
        <v>0</v>
      </c>
      <c r="E251" s="546">
        <v>0</v>
      </c>
      <c r="F251" s="546">
        <v>0</v>
      </c>
      <c r="G251" s="566">
        <v>0</v>
      </c>
      <c r="H251" s="546" t="s">
        <v>839</v>
      </c>
    </row>
    <row r="252" spans="1:8" s="153" customFormat="1" x14ac:dyDescent="0.25">
      <c r="A252" s="553"/>
      <c r="B252" s="554"/>
      <c r="C252" s="256" t="s">
        <v>863</v>
      </c>
      <c r="D252" s="556"/>
      <c r="E252" s="546"/>
      <c r="F252" s="546"/>
      <c r="G252" s="566"/>
      <c r="H252" s="546"/>
    </row>
    <row r="253" spans="1:8" s="153" customFormat="1" ht="15.75" customHeight="1" x14ac:dyDescent="0.25">
      <c r="A253" s="557"/>
      <c r="B253" s="554" t="s">
        <v>43</v>
      </c>
      <c r="C253" s="256" t="s">
        <v>862</v>
      </c>
      <c r="D253" s="556">
        <v>0</v>
      </c>
      <c r="E253" s="546">
        <v>0</v>
      </c>
      <c r="F253" s="546">
        <v>0</v>
      </c>
      <c r="G253" s="566">
        <v>0</v>
      </c>
      <c r="H253" s="546" t="s">
        <v>839</v>
      </c>
    </row>
    <row r="254" spans="1:8" s="153" customFormat="1" x14ac:dyDescent="0.25">
      <c r="A254" s="557"/>
      <c r="B254" s="554"/>
      <c r="C254" s="256" t="s">
        <v>863</v>
      </c>
      <c r="D254" s="556"/>
      <c r="E254" s="546"/>
      <c r="F254" s="546"/>
      <c r="G254" s="566"/>
      <c r="H254" s="546"/>
    </row>
    <row r="255" spans="1:8" s="153" customFormat="1" x14ac:dyDescent="0.25">
      <c r="A255" s="557"/>
      <c r="B255" s="554" t="s">
        <v>45</v>
      </c>
      <c r="C255" s="256" t="s">
        <v>862</v>
      </c>
      <c r="D255" s="556">
        <v>0</v>
      </c>
      <c r="E255" s="546">
        <v>0</v>
      </c>
      <c r="F255" s="546">
        <v>0</v>
      </c>
      <c r="G255" s="566">
        <v>0</v>
      </c>
      <c r="H255" s="546" t="s">
        <v>839</v>
      </c>
    </row>
    <row r="256" spans="1:8" s="153" customFormat="1" x14ac:dyDescent="0.25">
      <c r="A256" s="557"/>
      <c r="B256" s="554"/>
      <c r="C256" s="256" t="s">
        <v>863</v>
      </c>
      <c r="D256" s="556"/>
      <c r="E256" s="546"/>
      <c r="F256" s="546"/>
      <c r="G256" s="566"/>
      <c r="H256" s="546"/>
    </row>
    <row r="257" spans="1:8" s="153" customFormat="1" x14ac:dyDescent="0.25">
      <c r="A257" s="553" t="s">
        <v>943</v>
      </c>
      <c r="B257" s="554" t="s">
        <v>196</v>
      </c>
      <c r="C257" s="256" t="s">
        <v>862</v>
      </c>
      <c r="D257" s="567">
        <v>0</v>
      </c>
      <c r="E257" s="546">
        <v>0</v>
      </c>
      <c r="F257" s="546">
        <v>0</v>
      </c>
      <c r="G257" s="566">
        <v>0</v>
      </c>
      <c r="H257" s="546" t="s">
        <v>839</v>
      </c>
    </row>
    <row r="258" spans="1:8" s="153" customFormat="1" x14ac:dyDescent="0.25">
      <c r="A258" s="553"/>
      <c r="B258" s="554"/>
      <c r="C258" s="256" t="s">
        <v>863</v>
      </c>
      <c r="D258" s="568"/>
      <c r="E258" s="546"/>
      <c r="F258" s="546"/>
      <c r="G258" s="566"/>
      <c r="H258" s="546"/>
    </row>
    <row r="259" spans="1:8" s="153" customFormat="1" ht="15.75" customHeight="1" x14ac:dyDescent="0.25">
      <c r="A259" s="545" t="s">
        <v>197</v>
      </c>
      <c r="B259" s="554" t="s">
        <v>198</v>
      </c>
      <c r="C259" s="256" t="s">
        <v>862</v>
      </c>
      <c r="D259" s="560">
        <f t="shared" ref="D259" si="18">D261+D269+D271+D273+D275+D277+D279+D281+D287</f>
        <v>11.86795000000002</v>
      </c>
      <c r="E259" s="546">
        <v>0</v>
      </c>
      <c r="F259" s="546">
        <v>0</v>
      </c>
      <c r="G259" s="566">
        <v>0</v>
      </c>
      <c r="H259" s="546" t="s">
        <v>839</v>
      </c>
    </row>
    <row r="260" spans="1:8" s="153" customFormat="1" x14ac:dyDescent="0.25">
      <c r="A260" s="545"/>
      <c r="B260" s="554"/>
      <c r="C260" s="256" t="s">
        <v>863</v>
      </c>
      <c r="D260" s="560"/>
      <c r="E260" s="546"/>
      <c r="F260" s="546"/>
      <c r="G260" s="566"/>
      <c r="H260" s="546"/>
    </row>
    <row r="261" spans="1:8" s="153" customFormat="1" ht="15.75" customHeight="1" x14ac:dyDescent="0.25">
      <c r="A261" s="553" t="s">
        <v>944</v>
      </c>
      <c r="B261" s="554" t="s">
        <v>21</v>
      </c>
      <c r="C261" s="256" t="s">
        <v>862</v>
      </c>
      <c r="D261" s="556">
        <f t="shared" ref="D261" si="19">D201-D231</f>
        <v>0</v>
      </c>
      <c r="E261" s="546">
        <v>0</v>
      </c>
      <c r="F261" s="546">
        <v>0</v>
      </c>
      <c r="G261" s="566">
        <v>0</v>
      </c>
      <c r="H261" s="546" t="s">
        <v>839</v>
      </c>
    </row>
    <row r="262" spans="1:8" s="153" customFormat="1" x14ac:dyDescent="0.25">
      <c r="A262" s="553"/>
      <c r="B262" s="554"/>
      <c r="C262" s="256" t="s">
        <v>863</v>
      </c>
      <c r="D262" s="556"/>
      <c r="E262" s="546"/>
      <c r="F262" s="546"/>
      <c r="G262" s="566"/>
      <c r="H262" s="546"/>
    </row>
    <row r="263" spans="1:8" s="153" customFormat="1" ht="15.75" customHeight="1" x14ac:dyDescent="0.25">
      <c r="A263" s="557"/>
      <c r="B263" s="554" t="s">
        <v>23</v>
      </c>
      <c r="C263" s="256" t="s">
        <v>862</v>
      </c>
      <c r="D263" s="556">
        <v>0</v>
      </c>
      <c r="E263" s="546">
        <v>0</v>
      </c>
      <c r="F263" s="546">
        <v>0</v>
      </c>
      <c r="G263" s="566">
        <v>0</v>
      </c>
      <c r="H263" s="546" t="s">
        <v>839</v>
      </c>
    </row>
    <row r="264" spans="1:8" s="153" customFormat="1" x14ac:dyDescent="0.25">
      <c r="A264" s="557"/>
      <c r="B264" s="554"/>
      <c r="C264" s="256" t="s">
        <v>863</v>
      </c>
      <c r="D264" s="556"/>
      <c r="E264" s="546"/>
      <c r="F264" s="546"/>
      <c r="G264" s="566"/>
      <c r="H264" s="546"/>
    </row>
    <row r="265" spans="1:8" s="153" customFormat="1" ht="15.75" customHeight="1" x14ac:dyDescent="0.25">
      <c r="A265" s="557"/>
      <c r="B265" s="554" t="s">
        <v>25</v>
      </c>
      <c r="C265" s="256" t="s">
        <v>862</v>
      </c>
      <c r="D265" s="556">
        <v>0</v>
      </c>
      <c r="E265" s="546">
        <v>0</v>
      </c>
      <c r="F265" s="546">
        <v>0</v>
      </c>
      <c r="G265" s="566">
        <v>0</v>
      </c>
      <c r="H265" s="546" t="s">
        <v>839</v>
      </c>
    </row>
    <row r="266" spans="1:8" s="153" customFormat="1" x14ac:dyDescent="0.25">
      <c r="A266" s="557"/>
      <c r="B266" s="554"/>
      <c r="C266" s="256" t="s">
        <v>863</v>
      </c>
      <c r="D266" s="556"/>
      <c r="E266" s="546"/>
      <c r="F266" s="546"/>
      <c r="G266" s="566"/>
      <c r="H266" s="546"/>
    </row>
    <row r="267" spans="1:8" s="153" customFormat="1" ht="15.75" customHeight="1" x14ac:dyDescent="0.25">
      <c r="A267" s="557"/>
      <c r="B267" s="554" t="s">
        <v>27</v>
      </c>
      <c r="C267" s="256" t="s">
        <v>862</v>
      </c>
      <c r="D267" s="556">
        <v>0</v>
      </c>
      <c r="E267" s="546">
        <v>0</v>
      </c>
      <c r="F267" s="546">
        <v>0</v>
      </c>
      <c r="G267" s="566">
        <v>0</v>
      </c>
      <c r="H267" s="546" t="s">
        <v>839</v>
      </c>
    </row>
    <row r="268" spans="1:8" s="153" customFormat="1" x14ac:dyDescent="0.25">
      <c r="A268" s="557"/>
      <c r="B268" s="554"/>
      <c r="C268" s="256" t="s">
        <v>863</v>
      </c>
      <c r="D268" s="556"/>
      <c r="E268" s="546"/>
      <c r="F268" s="546"/>
      <c r="G268" s="566"/>
      <c r="H268" s="546"/>
    </row>
    <row r="269" spans="1:8" s="153" customFormat="1" ht="15.75" customHeight="1" x14ac:dyDescent="0.25">
      <c r="A269" s="553" t="s">
        <v>945</v>
      </c>
      <c r="B269" s="554" t="s">
        <v>29</v>
      </c>
      <c r="C269" s="256" t="s">
        <v>862</v>
      </c>
      <c r="D269" s="556">
        <v>0</v>
      </c>
      <c r="E269" s="546">
        <v>0</v>
      </c>
      <c r="F269" s="546">
        <v>0</v>
      </c>
      <c r="G269" s="566">
        <v>0</v>
      </c>
      <c r="H269" s="546" t="s">
        <v>839</v>
      </c>
    </row>
    <row r="270" spans="1:8" s="153" customFormat="1" x14ac:dyDescent="0.25">
      <c r="A270" s="553"/>
      <c r="B270" s="554"/>
      <c r="C270" s="256" t="s">
        <v>863</v>
      </c>
      <c r="D270" s="556"/>
      <c r="E270" s="546"/>
      <c r="F270" s="546"/>
      <c r="G270" s="566"/>
      <c r="H270" s="546"/>
    </row>
    <row r="271" spans="1:8" s="153" customFormat="1" ht="15.75" customHeight="1" x14ac:dyDescent="0.25">
      <c r="A271" s="553" t="s">
        <v>946</v>
      </c>
      <c r="B271" s="554" t="s">
        <v>31</v>
      </c>
      <c r="C271" s="256" t="s">
        <v>862</v>
      </c>
      <c r="D271" s="569">
        <f t="shared" ref="D271" si="20">D211-D241</f>
        <v>11.86795000000002</v>
      </c>
      <c r="E271" s="546">
        <v>0</v>
      </c>
      <c r="F271" s="546">
        <v>0</v>
      </c>
      <c r="G271" s="566">
        <v>0</v>
      </c>
      <c r="H271" s="546" t="s">
        <v>839</v>
      </c>
    </row>
    <row r="272" spans="1:8" s="153" customFormat="1" x14ac:dyDescent="0.25">
      <c r="A272" s="553"/>
      <c r="B272" s="554"/>
      <c r="C272" s="256" t="s">
        <v>863</v>
      </c>
      <c r="D272" s="569"/>
      <c r="E272" s="546"/>
      <c r="F272" s="546"/>
      <c r="G272" s="566"/>
      <c r="H272" s="546"/>
    </row>
    <row r="273" spans="1:8" s="153" customFormat="1" ht="15.75" customHeight="1" x14ac:dyDescent="0.25">
      <c r="A273" s="553" t="s">
        <v>947</v>
      </c>
      <c r="B273" s="554" t="s">
        <v>33</v>
      </c>
      <c r="C273" s="256" t="s">
        <v>862</v>
      </c>
      <c r="D273" s="556">
        <v>0</v>
      </c>
      <c r="E273" s="546">
        <v>0</v>
      </c>
      <c r="F273" s="546">
        <v>0</v>
      </c>
      <c r="G273" s="566">
        <v>0</v>
      </c>
      <c r="H273" s="546" t="s">
        <v>839</v>
      </c>
    </row>
    <row r="274" spans="1:8" s="153" customFormat="1" x14ac:dyDescent="0.25">
      <c r="A274" s="553"/>
      <c r="B274" s="554"/>
      <c r="C274" s="256" t="s">
        <v>863</v>
      </c>
      <c r="D274" s="556"/>
      <c r="E274" s="546"/>
      <c r="F274" s="546"/>
      <c r="G274" s="566"/>
      <c r="H274" s="546"/>
    </row>
    <row r="275" spans="1:8" s="153" customFormat="1" ht="15.75" customHeight="1" x14ac:dyDescent="0.25">
      <c r="A275" s="553" t="s">
        <v>948</v>
      </c>
      <c r="B275" s="554" t="s">
        <v>35</v>
      </c>
      <c r="C275" s="256" t="s">
        <v>862</v>
      </c>
      <c r="D275" s="556">
        <f t="shared" ref="D275" si="21">D215-D245</f>
        <v>0</v>
      </c>
      <c r="E275" s="546">
        <v>0</v>
      </c>
      <c r="F275" s="546">
        <v>0</v>
      </c>
      <c r="G275" s="566">
        <v>0</v>
      </c>
      <c r="H275" s="546" t="s">
        <v>839</v>
      </c>
    </row>
    <row r="276" spans="1:8" s="153" customFormat="1" x14ac:dyDescent="0.25">
      <c r="A276" s="553"/>
      <c r="B276" s="554"/>
      <c r="C276" s="256" t="s">
        <v>863</v>
      </c>
      <c r="D276" s="556"/>
      <c r="E276" s="546"/>
      <c r="F276" s="546"/>
      <c r="G276" s="566"/>
      <c r="H276" s="546"/>
    </row>
    <row r="277" spans="1:8" s="153" customFormat="1" ht="15.75" customHeight="1" x14ac:dyDescent="0.25">
      <c r="A277" s="553" t="s">
        <v>949</v>
      </c>
      <c r="B277" s="554" t="s">
        <v>37</v>
      </c>
      <c r="C277" s="256" t="s">
        <v>862</v>
      </c>
      <c r="D277" s="556">
        <v>0</v>
      </c>
      <c r="E277" s="546">
        <v>0</v>
      </c>
      <c r="F277" s="546">
        <v>0</v>
      </c>
      <c r="G277" s="566">
        <v>0</v>
      </c>
      <c r="H277" s="546" t="s">
        <v>839</v>
      </c>
    </row>
    <row r="278" spans="1:8" s="153" customFormat="1" x14ac:dyDescent="0.25">
      <c r="A278" s="553"/>
      <c r="B278" s="554"/>
      <c r="C278" s="256" t="s">
        <v>863</v>
      </c>
      <c r="D278" s="556"/>
      <c r="E278" s="546"/>
      <c r="F278" s="546"/>
      <c r="G278" s="566"/>
      <c r="H278" s="546"/>
    </row>
    <row r="279" spans="1:8" s="153" customFormat="1" ht="15.75" customHeight="1" x14ac:dyDescent="0.25">
      <c r="A279" s="553" t="s">
        <v>950</v>
      </c>
      <c r="B279" s="554" t="s">
        <v>39</v>
      </c>
      <c r="C279" s="256" t="s">
        <v>862</v>
      </c>
      <c r="D279" s="556">
        <v>0</v>
      </c>
      <c r="E279" s="546">
        <v>0</v>
      </c>
      <c r="F279" s="546">
        <v>0</v>
      </c>
      <c r="G279" s="566">
        <v>0</v>
      </c>
      <c r="H279" s="546" t="s">
        <v>839</v>
      </c>
    </row>
    <row r="280" spans="1:8" s="153" customFormat="1" x14ac:dyDescent="0.25">
      <c r="A280" s="553"/>
      <c r="B280" s="554"/>
      <c r="C280" s="256" t="s">
        <v>863</v>
      </c>
      <c r="D280" s="556"/>
      <c r="E280" s="546"/>
      <c r="F280" s="546"/>
      <c r="G280" s="566"/>
      <c r="H280" s="546"/>
    </row>
    <row r="281" spans="1:8" s="153" customFormat="1" ht="15.75" customHeight="1" x14ac:dyDescent="0.25">
      <c r="A281" s="553" t="s">
        <v>951</v>
      </c>
      <c r="B281" s="554" t="s">
        <v>41</v>
      </c>
      <c r="C281" s="256" t="s">
        <v>862</v>
      </c>
      <c r="D281" s="556">
        <v>0</v>
      </c>
      <c r="E281" s="546">
        <v>0</v>
      </c>
      <c r="F281" s="546">
        <v>0</v>
      </c>
      <c r="G281" s="566">
        <v>0</v>
      </c>
      <c r="H281" s="546" t="s">
        <v>839</v>
      </c>
    </row>
    <row r="282" spans="1:8" s="153" customFormat="1" x14ac:dyDescent="0.25">
      <c r="A282" s="553"/>
      <c r="B282" s="554"/>
      <c r="C282" s="256" t="s">
        <v>863</v>
      </c>
      <c r="D282" s="556"/>
      <c r="E282" s="546"/>
      <c r="F282" s="546"/>
      <c r="G282" s="566"/>
      <c r="H282" s="546"/>
    </row>
    <row r="283" spans="1:8" s="153" customFormat="1" ht="15.75" customHeight="1" x14ac:dyDescent="0.25">
      <c r="A283" s="557"/>
      <c r="B283" s="554" t="s">
        <v>43</v>
      </c>
      <c r="C283" s="256" t="s">
        <v>862</v>
      </c>
      <c r="D283" s="556">
        <v>0</v>
      </c>
      <c r="E283" s="546">
        <v>0</v>
      </c>
      <c r="F283" s="546">
        <v>0</v>
      </c>
      <c r="G283" s="566">
        <v>0</v>
      </c>
      <c r="H283" s="546" t="s">
        <v>839</v>
      </c>
    </row>
    <row r="284" spans="1:8" s="153" customFormat="1" x14ac:dyDescent="0.25">
      <c r="A284" s="557"/>
      <c r="B284" s="554"/>
      <c r="C284" s="256" t="s">
        <v>863</v>
      </c>
      <c r="D284" s="556"/>
      <c r="E284" s="546"/>
      <c r="F284" s="546"/>
      <c r="G284" s="566"/>
      <c r="H284" s="546"/>
    </row>
    <row r="285" spans="1:8" s="153" customFormat="1" x14ac:dyDescent="0.25">
      <c r="A285" s="557"/>
      <c r="B285" s="554" t="s">
        <v>45</v>
      </c>
      <c r="C285" s="256" t="s">
        <v>862</v>
      </c>
      <c r="D285" s="556">
        <v>0</v>
      </c>
      <c r="E285" s="546">
        <v>0</v>
      </c>
      <c r="F285" s="546">
        <v>0</v>
      </c>
      <c r="G285" s="566">
        <v>0</v>
      </c>
      <c r="H285" s="546" t="s">
        <v>839</v>
      </c>
    </row>
    <row r="286" spans="1:8" s="153" customFormat="1" x14ac:dyDescent="0.25">
      <c r="A286" s="557"/>
      <c r="B286" s="554"/>
      <c r="C286" s="256" t="s">
        <v>863</v>
      </c>
      <c r="D286" s="556"/>
      <c r="E286" s="546"/>
      <c r="F286" s="546"/>
      <c r="G286" s="566"/>
      <c r="H286" s="546"/>
    </row>
    <row r="287" spans="1:8" s="153" customFormat="1" x14ac:dyDescent="0.25">
      <c r="A287" s="553" t="s">
        <v>952</v>
      </c>
      <c r="B287" s="554" t="s">
        <v>47</v>
      </c>
      <c r="C287" s="256" t="s">
        <v>862</v>
      </c>
      <c r="D287" s="556">
        <f t="shared" ref="D287" si="22">D227-D257</f>
        <v>0</v>
      </c>
      <c r="E287" s="546">
        <v>0</v>
      </c>
      <c r="F287" s="546">
        <v>0</v>
      </c>
      <c r="G287" s="566">
        <v>0</v>
      </c>
      <c r="H287" s="546" t="s">
        <v>839</v>
      </c>
    </row>
    <row r="288" spans="1:8" s="153" customFormat="1" x14ac:dyDescent="0.25">
      <c r="A288" s="553"/>
      <c r="B288" s="554"/>
      <c r="C288" s="256" t="s">
        <v>863</v>
      </c>
      <c r="D288" s="556"/>
      <c r="E288" s="546"/>
      <c r="F288" s="546"/>
      <c r="G288" s="566"/>
      <c r="H288" s="546"/>
    </row>
    <row r="289" spans="1:8" s="153" customFormat="1" ht="15.75" customHeight="1" x14ac:dyDescent="0.25">
      <c r="A289" s="545" t="s">
        <v>542</v>
      </c>
      <c r="B289" s="554" t="s">
        <v>543</v>
      </c>
      <c r="C289" s="256" t="s">
        <v>862</v>
      </c>
      <c r="D289" s="569">
        <f t="shared" ref="D289" si="23">D291+D293+D295+D297</f>
        <v>11.86795000000002</v>
      </c>
      <c r="E289" s="546">
        <v>0</v>
      </c>
      <c r="F289" s="546">
        <v>0</v>
      </c>
      <c r="G289" s="566">
        <v>0</v>
      </c>
      <c r="H289" s="546" t="s">
        <v>839</v>
      </c>
    </row>
    <row r="290" spans="1:8" s="153" customFormat="1" x14ac:dyDescent="0.25">
      <c r="A290" s="545"/>
      <c r="B290" s="554"/>
      <c r="C290" s="256" t="s">
        <v>863</v>
      </c>
      <c r="D290" s="569"/>
      <c r="E290" s="546"/>
      <c r="F290" s="546"/>
      <c r="G290" s="566"/>
      <c r="H290" s="546"/>
    </row>
    <row r="291" spans="1:8" s="153" customFormat="1" x14ac:dyDescent="0.25">
      <c r="A291" s="553" t="s">
        <v>953</v>
      </c>
      <c r="B291" s="554" t="s">
        <v>545</v>
      </c>
      <c r="C291" s="256" t="s">
        <v>862</v>
      </c>
      <c r="D291" s="556">
        <f t="shared" ref="D291" si="24">D259</f>
        <v>11.86795000000002</v>
      </c>
      <c r="E291" s="546">
        <v>0</v>
      </c>
      <c r="F291" s="546">
        <v>0</v>
      </c>
      <c r="G291" s="566">
        <v>0</v>
      </c>
      <c r="H291" s="546" t="s">
        <v>839</v>
      </c>
    </row>
    <row r="292" spans="1:8" s="153" customFormat="1" x14ac:dyDescent="0.25">
      <c r="A292" s="553"/>
      <c r="B292" s="554"/>
      <c r="C292" s="256" t="s">
        <v>863</v>
      </c>
      <c r="D292" s="556"/>
      <c r="E292" s="546"/>
      <c r="F292" s="546"/>
      <c r="G292" s="566"/>
      <c r="H292" s="546"/>
    </row>
    <row r="293" spans="1:8" s="153" customFormat="1" x14ac:dyDescent="0.25">
      <c r="A293" s="553" t="s">
        <v>954</v>
      </c>
      <c r="B293" s="554" t="s">
        <v>547</v>
      </c>
      <c r="C293" s="256" t="s">
        <v>862</v>
      </c>
      <c r="D293" s="556">
        <v>0</v>
      </c>
      <c r="E293" s="546">
        <v>0</v>
      </c>
      <c r="F293" s="546">
        <v>0</v>
      </c>
      <c r="G293" s="566">
        <v>0</v>
      </c>
      <c r="H293" s="546" t="s">
        <v>839</v>
      </c>
    </row>
    <row r="294" spans="1:8" s="153" customFormat="1" x14ac:dyDescent="0.25">
      <c r="A294" s="553"/>
      <c r="B294" s="554"/>
      <c r="C294" s="256" t="s">
        <v>863</v>
      </c>
      <c r="D294" s="556"/>
      <c r="E294" s="546"/>
      <c r="F294" s="546"/>
      <c r="G294" s="566"/>
      <c r="H294" s="546"/>
    </row>
    <row r="295" spans="1:8" s="153" customFormat="1" x14ac:dyDescent="0.25">
      <c r="A295" s="553" t="s">
        <v>955</v>
      </c>
      <c r="B295" s="554" t="s">
        <v>216</v>
      </c>
      <c r="C295" s="256" t="s">
        <v>862</v>
      </c>
      <c r="D295" s="556">
        <v>0</v>
      </c>
      <c r="E295" s="546">
        <v>0</v>
      </c>
      <c r="F295" s="546">
        <v>0</v>
      </c>
      <c r="G295" s="566">
        <v>0</v>
      </c>
      <c r="H295" s="546" t="s">
        <v>839</v>
      </c>
    </row>
    <row r="296" spans="1:8" s="153" customFormat="1" x14ac:dyDescent="0.25">
      <c r="A296" s="553"/>
      <c r="B296" s="554"/>
      <c r="C296" s="256" t="s">
        <v>863</v>
      </c>
      <c r="D296" s="556"/>
      <c r="E296" s="546"/>
      <c r="F296" s="546"/>
      <c r="G296" s="566"/>
      <c r="H296" s="546"/>
    </row>
    <row r="297" spans="1:8" s="153" customFormat="1" x14ac:dyDescent="0.25">
      <c r="A297" s="553" t="s">
        <v>956</v>
      </c>
      <c r="B297" s="554" t="s">
        <v>550</v>
      </c>
      <c r="C297" s="256" t="s">
        <v>862</v>
      </c>
      <c r="D297" s="556">
        <f t="shared" ref="D297" si="25">D237-D267</f>
        <v>0</v>
      </c>
      <c r="E297" s="546">
        <v>0</v>
      </c>
      <c r="F297" s="546">
        <v>0</v>
      </c>
      <c r="G297" s="566">
        <v>0</v>
      </c>
      <c r="H297" s="546" t="s">
        <v>839</v>
      </c>
    </row>
    <row r="298" spans="1:8" s="153" customFormat="1" x14ac:dyDescent="0.25">
      <c r="A298" s="553"/>
      <c r="B298" s="554"/>
      <c r="C298" s="256" t="s">
        <v>863</v>
      </c>
      <c r="D298" s="556"/>
      <c r="E298" s="546"/>
      <c r="F298" s="546"/>
      <c r="G298" s="566"/>
      <c r="H298" s="546"/>
    </row>
    <row r="299" spans="1:8" s="153" customFormat="1" x14ac:dyDescent="0.25">
      <c r="A299" s="256" t="s">
        <v>551</v>
      </c>
      <c r="B299" s="255" t="s">
        <v>110</v>
      </c>
      <c r="C299" s="256" t="s">
        <v>242</v>
      </c>
      <c r="D299" s="255"/>
      <c r="E299" s="253"/>
      <c r="F299" s="252"/>
      <c r="G299" s="252"/>
      <c r="H299" s="252"/>
    </row>
    <row r="300" spans="1:8" s="153" customFormat="1" ht="15.75" customHeight="1" x14ac:dyDescent="0.25">
      <c r="A300" s="553" t="s">
        <v>957</v>
      </c>
      <c r="B300" s="554" t="s">
        <v>553</v>
      </c>
      <c r="C300" s="256" t="s">
        <v>862</v>
      </c>
      <c r="D300" s="556">
        <f>D199+D191+D119</f>
        <v>31.124680000000019</v>
      </c>
      <c r="E300" s="546">
        <v>0</v>
      </c>
      <c r="F300" s="546">
        <v>0</v>
      </c>
      <c r="G300" s="566">
        <v>0</v>
      </c>
      <c r="H300" s="546" t="s">
        <v>839</v>
      </c>
    </row>
    <row r="301" spans="1:8" s="153" customFormat="1" ht="32.25" customHeight="1" x14ac:dyDescent="0.25">
      <c r="A301" s="553"/>
      <c r="B301" s="554"/>
      <c r="C301" s="256" t="s">
        <v>863</v>
      </c>
      <c r="D301" s="556"/>
      <c r="E301" s="546"/>
      <c r="F301" s="546"/>
      <c r="G301" s="566"/>
      <c r="H301" s="546"/>
    </row>
    <row r="302" spans="1:8" s="153" customFormat="1" ht="15.75" customHeight="1" x14ac:dyDescent="0.25">
      <c r="A302" s="553" t="s">
        <v>958</v>
      </c>
      <c r="B302" s="554" t="s">
        <v>555</v>
      </c>
      <c r="C302" s="256" t="s">
        <v>862</v>
      </c>
      <c r="D302" s="546">
        <v>0</v>
      </c>
      <c r="E302" s="546">
        <v>0</v>
      </c>
      <c r="F302" s="546">
        <v>0</v>
      </c>
      <c r="G302" s="566">
        <v>0</v>
      </c>
      <c r="H302" s="546" t="s">
        <v>839</v>
      </c>
    </row>
    <row r="303" spans="1:8" s="153" customFormat="1" x14ac:dyDescent="0.25">
      <c r="A303" s="553"/>
      <c r="B303" s="554"/>
      <c r="C303" s="256" t="s">
        <v>863</v>
      </c>
      <c r="D303" s="546"/>
      <c r="E303" s="546"/>
      <c r="F303" s="546"/>
      <c r="G303" s="566"/>
      <c r="H303" s="546"/>
    </row>
    <row r="304" spans="1:8" s="153" customFormat="1" ht="15.75" customHeight="1" x14ac:dyDescent="0.25">
      <c r="A304" s="557"/>
      <c r="B304" s="554" t="s">
        <v>557</v>
      </c>
      <c r="C304" s="256" t="s">
        <v>862</v>
      </c>
      <c r="D304" s="546">
        <v>0</v>
      </c>
      <c r="E304" s="546">
        <v>0</v>
      </c>
      <c r="F304" s="546">
        <v>0</v>
      </c>
      <c r="G304" s="566">
        <v>0</v>
      </c>
      <c r="H304" s="546" t="s">
        <v>839</v>
      </c>
    </row>
    <row r="305" spans="1:8" s="153" customFormat="1" x14ac:dyDescent="0.25">
      <c r="A305" s="557"/>
      <c r="B305" s="554"/>
      <c r="C305" s="256" t="s">
        <v>863</v>
      </c>
      <c r="D305" s="546"/>
      <c r="E305" s="546"/>
      <c r="F305" s="546"/>
      <c r="G305" s="566"/>
      <c r="H305" s="546"/>
    </row>
    <row r="306" spans="1:8" s="153" customFormat="1" ht="15.75" customHeight="1" x14ac:dyDescent="0.25">
      <c r="A306" s="553" t="s">
        <v>959</v>
      </c>
      <c r="B306" s="554" t="s">
        <v>559</v>
      </c>
      <c r="C306" s="256" t="s">
        <v>862</v>
      </c>
      <c r="D306" s="546">
        <v>0</v>
      </c>
      <c r="E306" s="546">
        <v>0</v>
      </c>
      <c r="F306" s="546">
        <v>0</v>
      </c>
      <c r="G306" s="566">
        <v>0</v>
      </c>
      <c r="H306" s="546" t="s">
        <v>839</v>
      </c>
    </row>
    <row r="307" spans="1:8" s="153" customFormat="1" x14ac:dyDescent="0.25">
      <c r="A307" s="553"/>
      <c r="B307" s="554"/>
      <c r="C307" s="256" t="s">
        <v>863</v>
      </c>
      <c r="D307" s="546"/>
      <c r="E307" s="546"/>
      <c r="F307" s="546"/>
      <c r="G307" s="566"/>
      <c r="H307" s="546"/>
    </row>
    <row r="308" spans="1:8" s="153" customFormat="1" ht="15.75" customHeight="1" x14ac:dyDescent="0.25">
      <c r="A308" s="557"/>
      <c r="B308" s="554" t="s">
        <v>561</v>
      </c>
      <c r="C308" s="256" t="s">
        <v>862</v>
      </c>
      <c r="D308" s="546">
        <v>0</v>
      </c>
      <c r="E308" s="546">
        <v>0</v>
      </c>
      <c r="F308" s="546">
        <v>0</v>
      </c>
      <c r="G308" s="566">
        <v>0</v>
      </c>
      <c r="H308" s="546" t="s">
        <v>839</v>
      </c>
    </row>
    <row r="309" spans="1:8" s="153" customFormat="1" x14ac:dyDescent="0.25">
      <c r="A309" s="557"/>
      <c r="B309" s="554"/>
      <c r="C309" s="256" t="s">
        <v>863</v>
      </c>
      <c r="D309" s="546"/>
      <c r="E309" s="546"/>
      <c r="F309" s="546"/>
      <c r="G309" s="566"/>
      <c r="H309" s="546"/>
    </row>
    <row r="310" spans="1:8" s="153" customFormat="1" ht="78.75" x14ac:dyDescent="0.25">
      <c r="A310" s="260" t="s">
        <v>960</v>
      </c>
      <c r="B310" s="255" t="s">
        <v>563</v>
      </c>
      <c r="C310" s="256" t="s">
        <v>242</v>
      </c>
      <c r="D310" s="255"/>
      <c r="E310" s="267"/>
      <c r="F310" s="252"/>
      <c r="G310" s="252"/>
      <c r="H310" s="220" t="s">
        <v>839</v>
      </c>
    </row>
    <row r="311" spans="1:8" s="153" customFormat="1" ht="16.5" customHeight="1" x14ac:dyDescent="0.25">
      <c r="A311" s="545" t="s">
        <v>564</v>
      </c>
      <c r="B311" s="545"/>
      <c r="C311" s="545"/>
      <c r="D311" s="545"/>
      <c r="E311" s="268"/>
      <c r="F311" s="252"/>
      <c r="G311" s="252"/>
      <c r="H311" s="252"/>
    </row>
    <row r="312" spans="1:8" s="153" customFormat="1" ht="15.75" customHeight="1" x14ac:dyDescent="0.25">
      <c r="A312" s="545" t="s">
        <v>565</v>
      </c>
      <c r="B312" s="554" t="s">
        <v>566</v>
      </c>
      <c r="C312" s="256" t="s">
        <v>862</v>
      </c>
      <c r="D312" s="570">
        <f t="shared" ref="D312" si="26">D28*1.2</f>
        <v>279.96253200000001</v>
      </c>
      <c r="E312" s="546">
        <v>0</v>
      </c>
      <c r="F312" s="546">
        <v>0</v>
      </c>
      <c r="G312" s="566">
        <f ca="1">G312:G329</f>
        <v>0</v>
      </c>
      <c r="H312" s="559" t="s">
        <v>839</v>
      </c>
    </row>
    <row r="313" spans="1:8" s="153" customFormat="1" x14ac:dyDescent="0.25">
      <c r="A313" s="545"/>
      <c r="B313" s="554"/>
      <c r="C313" s="256" t="s">
        <v>863</v>
      </c>
      <c r="D313" s="570"/>
      <c r="E313" s="546"/>
      <c r="F313" s="546"/>
      <c r="G313" s="566"/>
      <c r="H313" s="559"/>
    </row>
    <row r="314" spans="1:8" s="153" customFormat="1" ht="15.75" customHeight="1" x14ac:dyDescent="0.25">
      <c r="A314" s="553" t="s">
        <v>961</v>
      </c>
      <c r="B314" s="554" t="s">
        <v>21</v>
      </c>
      <c r="C314" s="256" t="s">
        <v>862</v>
      </c>
      <c r="D314" s="556">
        <v>0</v>
      </c>
      <c r="E314" s="546">
        <v>0</v>
      </c>
      <c r="F314" s="546">
        <v>0</v>
      </c>
      <c r="G314" s="566">
        <v>0</v>
      </c>
      <c r="H314" s="559" t="s">
        <v>839</v>
      </c>
    </row>
    <row r="315" spans="1:8" s="153" customFormat="1" x14ac:dyDescent="0.25">
      <c r="A315" s="553"/>
      <c r="B315" s="554"/>
      <c r="C315" s="256" t="s">
        <v>863</v>
      </c>
      <c r="D315" s="556"/>
      <c r="E315" s="546"/>
      <c r="F315" s="546"/>
      <c r="G315" s="566"/>
      <c r="H315" s="559"/>
    </row>
    <row r="316" spans="1:8" s="153" customFormat="1" ht="15.75" customHeight="1" x14ac:dyDescent="0.25">
      <c r="A316" s="557"/>
      <c r="B316" s="554" t="s">
        <v>23</v>
      </c>
      <c r="C316" s="256" t="s">
        <v>862</v>
      </c>
      <c r="D316" s="556">
        <v>0</v>
      </c>
      <c r="E316" s="546">
        <v>0</v>
      </c>
      <c r="F316" s="546">
        <v>0</v>
      </c>
      <c r="G316" s="566">
        <v>0</v>
      </c>
      <c r="H316" s="559" t="s">
        <v>839</v>
      </c>
    </row>
    <row r="317" spans="1:8" s="153" customFormat="1" x14ac:dyDescent="0.25">
      <c r="A317" s="557"/>
      <c r="B317" s="554"/>
      <c r="C317" s="256" t="s">
        <v>863</v>
      </c>
      <c r="D317" s="556"/>
      <c r="E317" s="546"/>
      <c r="F317" s="546"/>
      <c r="G317" s="566"/>
      <c r="H317" s="559"/>
    </row>
    <row r="318" spans="1:8" s="153" customFormat="1" ht="15.75" customHeight="1" x14ac:dyDescent="0.25">
      <c r="A318" s="557"/>
      <c r="B318" s="554" t="s">
        <v>25</v>
      </c>
      <c r="C318" s="256" t="s">
        <v>862</v>
      </c>
      <c r="D318" s="556">
        <v>0</v>
      </c>
      <c r="E318" s="546">
        <v>0</v>
      </c>
      <c r="F318" s="546">
        <v>0</v>
      </c>
      <c r="G318" s="566">
        <v>0</v>
      </c>
      <c r="H318" s="559" t="s">
        <v>839</v>
      </c>
    </row>
    <row r="319" spans="1:8" s="153" customFormat="1" x14ac:dyDescent="0.25">
      <c r="A319" s="557"/>
      <c r="B319" s="554"/>
      <c r="C319" s="256" t="s">
        <v>863</v>
      </c>
      <c r="D319" s="556"/>
      <c r="E319" s="546"/>
      <c r="F319" s="546"/>
      <c r="G319" s="566"/>
      <c r="H319" s="559"/>
    </row>
    <row r="320" spans="1:8" s="153" customFormat="1" ht="15.75" customHeight="1" x14ac:dyDescent="0.25">
      <c r="A320" s="557"/>
      <c r="B320" s="554" t="s">
        <v>27</v>
      </c>
      <c r="C320" s="256" t="s">
        <v>862</v>
      </c>
      <c r="D320" s="556">
        <v>0</v>
      </c>
      <c r="E320" s="546">
        <v>0</v>
      </c>
      <c r="F320" s="546">
        <v>0</v>
      </c>
      <c r="G320" s="566">
        <v>0</v>
      </c>
      <c r="H320" s="559" t="s">
        <v>839</v>
      </c>
    </row>
    <row r="321" spans="1:8" s="153" customFormat="1" x14ac:dyDescent="0.25">
      <c r="A321" s="557"/>
      <c r="B321" s="554"/>
      <c r="C321" s="256" t="s">
        <v>863</v>
      </c>
      <c r="D321" s="556"/>
      <c r="E321" s="546"/>
      <c r="F321" s="546"/>
      <c r="G321" s="566"/>
      <c r="H321" s="559"/>
    </row>
    <row r="322" spans="1:8" s="153" customFormat="1" ht="15.75" customHeight="1" x14ac:dyDescent="0.25">
      <c r="A322" s="553" t="s">
        <v>962</v>
      </c>
      <c r="B322" s="554" t="s">
        <v>29</v>
      </c>
      <c r="C322" s="256" t="s">
        <v>862</v>
      </c>
      <c r="D322" s="556">
        <v>0</v>
      </c>
      <c r="E322" s="546">
        <v>0</v>
      </c>
      <c r="F322" s="546">
        <v>0</v>
      </c>
      <c r="G322" s="566">
        <v>0</v>
      </c>
      <c r="H322" s="559" t="s">
        <v>839</v>
      </c>
    </row>
    <row r="323" spans="1:8" s="153" customFormat="1" x14ac:dyDescent="0.25">
      <c r="A323" s="553"/>
      <c r="B323" s="554"/>
      <c r="C323" s="256" t="s">
        <v>863</v>
      </c>
      <c r="D323" s="556"/>
      <c r="E323" s="546"/>
      <c r="F323" s="546"/>
      <c r="G323" s="566"/>
      <c r="H323" s="559"/>
    </row>
    <row r="324" spans="1:8" s="153" customFormat="1" ht="15.75" customHeight="1" x14ac:dyDescent="0.25">
      <c r="A324" s="553" t="s">
        <v>963</v>
      </c>
      <c r="B324" s="554" t="s">
        <v>31</v>
      </c>
      <c r="C324" s="256" t="s">
        <v>862</v>
      </c>
      <c r="D324" s="556">
        <f t="shared" ref="D324" si="27">D40*1.2</f>
        <v>279.96253200000001</v>
      </c>
      <c r="E324" s="546">
        <v>0</v>
      </c>
      <c r="F324" s="546">
        <v>0</v>
      </c>
      <c r="G324" s="566">
        <v>0</v>
      </c>
      <c r="H324" s="559" t="s">
        <v>839</v>
      </c>
    </row>
    <row r="325" spans="1:8" s="153" customFormat="1" x14ac:dyDescent="0.25">
      <c r="A325" s="553"/>
      <c r="B325" s="554"/>
      <c r="C325" s="256" t="s">
        <v>863</v>
      </c>
      <c r="D325" s="556"/>
      <c r="E325" s="546"/>
      <c r="F325" s="546"/>
      <c r="G325" s="566"/>
      <c r="H325" s="559"/>
    </row>
    <row r="326" spans="1:8" s="153" customFormat="1" ht="15.75" customHeight="1" x14ac:dyDescent="0.25">
      <c r="A326" s="553" t="s">
        <v>964</v>
      </c>
      <c r="B326" s="554" t="s">
        <v>33</v>
      </c>
      <c r="C326" s="256" t="s">
        <v>862</v>
      </c>
      <c r="D326" s="556">
        <v>0</v>
      </c>
      <c r="E326" s="546">
        <v>0</v>
      </c>
      <c r="F326" s="546">
        <v>0</v>
      </c>
      <c r="G326" s="566">
        <v>0</v>
      </c>
      <c r="H326" s="559" t="s">
        <v>839</v>
      </c>
    </row>
    <row r="327" spans="1:8" s="153" customFormat="1" x14ac:dyDescent="0.25">
      <c r="A327" s="553"/>
      <c r="B327" s="554"/>
      <c r="C327" s="256" t="s">
        <v>863</v>
      </c>
      <c r="D327" s="556"/>
      <c r="E327" s="546"/>
      <c r="F327" s="546"/>
      <c r="G327" s="566"/>
      <c r="H327" s="559"/>
    </row>
    <row r="328" spans="1:8" s="153" customFormat="1" ht="15.75" customHeight="1" x14ac:dyDescent="0.25">
      <c r="A328" s="553" t="s">
        <v>965</v>
      </c>
      <c r="B328" s="554" t="s">
        <v>35</v>
      </c>
      <c r="C328" s="256" t="s">
        <v>862</v>
      </c>
      <c r="D328" s="556">
        <f t="shared" ref="D328" si="28">D44*1.2</f>
        <v>0</v>
      </c>
      <c r="E328" s="546">
        <v>0</v>
      </c>
      <c r="F328" s="546">
        <v>0</v>
      </c>
      <c r="G328" s="566">
        <v>0</v>
      </c>
      <c r="H328" s="559" t="s">
        <v>839</v>
      </c>
    </row>
    <row r="329" spans="1:8" s="153" customFormat="1" x14ac:dyDescent="0.25">
      <c r="A329" s="553"/>
      <c r="B329" s="554"/>
      <c r="C329" s="256" t="s">
        <v>863</v>
      </c>
      <c r="D329" s="556"/>
      <c r="E329" s="546"/>
      <c r="F329" s="546"/>
      <c r="G329" s="566"/>
      <c r="H329" s="559"/>
    </row>
    <row r="330" spans="1:8" s="153" customFormat="1" ht="15.75" customHeight="1" x14ac:dyDescent="0.25">
      <c r="A330" s="553" t="s">
        <v>966</v>
      </c>
      <c r="B330" s="554" t="s">
        <v>37</v>
      </c>
      <c r="C330" s="256" t="s">
        <v>862</v>
      </c>
      <c r="D330" s="556">
        <v>0</v>
      </c>
      <c r="E330" s="546">
        <v>0</v>
      </c>
      <c r="F330" s="546">
        <v>0</v>
      </c>
      <c r="G330" s="566">
        <v>0</v>
      </c>
      <c r="H330" s="559" t="s">
        <v>839</v>
      </c>
    </row>
    <row r="331" spans="1:8" s="153" customFormat="1" x14ac:dyDescent="0.25">
      <c r="A331" s="553"/>
      <c r="B331" s="554"/>
      <c r="C331" s="256" t="s">
        <v>863</v>
      </c>
      <c r="D331" s="556"/>
      <c r="E331" s="546"/>
      <c r="F331" s="546"/>
      <c r="G331" s="566"/>
      <c r="H331" s="559"/>
    </row>
    <row r="332" spans="1:8" s="153" customFormat="1" ht="15.75" customHeight="1" x14ac:dyDescent="0.25">
      <c r="A332" s="553" t="s">
        <v>967</v>
      </c>
      <c r="B332" s="554" t="s">
        <v>39</v>
      </c>
      <c r="C332" s="256" t="s">
        <v>862</v>
      </c>
      <c r="D332" s="556">
        <v>0</v>
      </c>
      <c r="E332" s="546">
        <v>0</v>
      </c>
      <c r="F332" s="546">
        <v>0</v>
      </c>
      <c r="G332" s="566">
        <v>0</v>
      </c>
      <c r="H332" s="559" t="s">
        <v>839</v>
      </c>
    </row>
    <row r="333" spans="1:8" s="153" customFormat="1" x14ac:dyDescent="0.25">
      <c r="A333" s="553"/>
      <c r="B333" s="554"/>
      <c r="C333" s="256" t="s">
        <v>863</v>
      </c>
      <c r="D333" s="556"/>
      <c r="E333" s="546"/>
      <c r="F333" s="546"/>
      <c r="G333" s="566"/>
      <c r="H333" s="559"/>
    </row>
    <row r="334" spans="1:8" s="153" customFormat="1" ht="47.25" x14ac:dyDescent="0.25">
      <c r="A334" s="553" t="s">
        <v>968</v>
      </c>
      <c r="B334" s="255" t="s">
        <v>969</v>
      </c>
      <c r="C334" s="256" t="s">
        <v>862</v>
      </c>
      <c r="D334" s="556">
        <v>0</v>
      </c>
      <c r="E334" s="546">
        <v>0</v>
      </c>
      <c r="F334" s="546">
        <v>0</v>
      </c>
      <c r="G334" s="566">
        <v>0</v>
      </c>
      <c r="H334" s="559" t="s">
        <v>839</v>
      </c>
    </row>
    <row r="335" spans="1:8" s="153" customFormat="1" x14ac:dyDescent="0.25">
      <c r="A335" s="553"/>
      <c r="B335" s="255" t="s">
        <v>970</v>
      </c>
      <c r="C335" s="256" t="s">
        <v>863</v>
      </c>
      <c r="D335" s="556"/>
      <c r="E335" s="546"/>
      <c r="F335" s="546"/>
      <c r="G335" s="566"/>
      <c r="H335" s="559"/>
    </row>
    <row r="336" spans="1:8" s="153" customFormat="1" ht="15.75" customHeight="1" x14ac:dyDescent="0.25">
      <c r="A336" s="557"/>
      <c r="B336" s="554" t="s">
        <v>43</v>
      </c>
      <c r="C336" s="256" t="s">
        <v>862</v>
      </c>
      <c r="D336" s="556">
        <v>0</v>
      </c>
      <c r="E336" s="546">
        <v>0</v>
      </c>
      <c r="F336" s="546">
        <v>0</v>
      </c>
      <c r="G336" s="566">
        <v>0</v>
      </c>
      <c r="H336" s="559" t="s">
        <v>839</v>
      </c>
    </row>
    <row r="337" spans="1:8" s="153" customFormat="1" x14ac:dyDescent="0.25">
      <c r="A337" s="557"/>
      <c r="B337" s="554"/>
      <c r="C337" s="256" t="s">
        <v>863</v>
      </c>
      <c r="D337" s="556"/>
      <c r="E337" s="546"/>
      <c r="F337" s="546"/>
      <c r="G337" s="566"/>
      <c r="H337" s="559"/>
    </row>
    <row r="338" spans="1:8" s="153" customFormat="1" x14ac:dyDescent="0.25">
      <c r="A338" s="557"/>
      <c r="B338" s="554" t="s">
        <v>45</v>
      </c>
      <c r="C338" s="256" t="s">
        <v>862</v>
      </c>
      <c r="D338" s="556">
        <v>0</v>
      </c>
      <c r="E338" s="546">
        <v>0</v>
      </c>
      <c r="F338" s="546">
        <v>0</v>
      </c>
      <c r="G338" s="566">
        <v>0</v>
      </c>
      <c r="H338" s="559" t="s">
        <v>839</v>
      </c>
    </row>
    <row r="339" spans="1:8" s="153" customFormat="1" x14ac:dyDescent="0.25">
      <c r="A339" s="557"/>
      <c r="B339" s="554"/>
      <c r="C339" s="256" t="s">
        <v>863</v>
      </c>
      <c r="D339" s="556"/>
      <c r="E339" s="546"/>
      <c r="F339" s="546"/>
      <c r="G339" s="566"/>
      <c r="H339" s="559"/>
    </row>
    <row r="340" spans="1:8" s="153" customFormat="1" ht="15.75" customHeight="1" x14ac:dyDescent="0.25">
      <c r="A340" s="553" t="s">
        <v>971</v>
      </c>
      <c r="B340" s="554" t="s">
        <v>581</v>
      </c>
      <c r="C340" s="256" t="s">
        <v>862</v>
      </c>
      <c r="D340" s="556">
        <v>0</v>
      </c>
      <c r="E340" s="546">
        <v>0</v>
      </c>
      <c r="F340" s="546">
        <v>0</v>
      </c>
      <c r="G340" s="566">
        <v>0</v>
      </c>
      <c r="H340" s="559" t="s">
        <v>839</v>
      </c>
    </row>
    <row r="341" spans="1:8" s="153" customFormat="1" x14ac:dyDescent="0.25">
      <c r="A341" s="553"/>
      <c r="B341" s="554"/>
      <c r="C341" s="256" t="s">
        <v>863</v>
      </c>
      <c r="D341" s="556"/>
      <c r="E341" s="546"/>
      <c r="F341" s="546"/>
      <c r="G341" s="566"/>
      <c r="H341" s="559"/>
    </row>
    <row r="342" spans="1:8" s="153" customFormat="1" ht="15.75" customHeight="1" x14ac:dyDescent="0.25">
      <c r="A342" s="557"/>
      <c r="B342" s="554" t="s">
        <v>583</v>
      </c>
      <c r="C342" s="256" t="s">
        <v>862</v>
      </c>
      <c r="D342" s="556">
        <v>0</v>
      </c>
      <c r="E342" s="546">
        <v>0</v>
      </c>
      <c r="F342" s="546">
        <v>0</v>
      </c>
      <c r="G342" s="566">
        <v>0</v>
      </c>
      <c r="H342" s="559" t="s">
        <v>839</v>
      </c>
    </row>
    <row r="343" spans="1:8" s="153" customFormat="1" x14ac:dyDescent="0.25">
      <c r="A343" s="557"/>
      <c r="B343" s="554"/>
      <c r="C343" s="256" t="s">
        <v>863</v>
      </c>
      <c r="D343" s="556"/>
      <c r="E343" s="546"/>
      <c r="F343" s="546"/>
      <c r="G343" s="566"/>
      <c r="H343" s="559"/>
    </row>
    <row r="344" spans="1:8" s="153" customFormat="1" ht="15.75" customHeight="1" x14ac:dyDescent="0.25">
      <c r="A344" s="557"/>
      <c r="B344" s="554" t="s">
        <v>585</v>
      </c>
      <c r="C344" s="256" t="s">
        <v>862</v>
      </c>
      <c r="D344" s="556">
        <v>0</v>
      </c>
      <c r="E344" s="546">
        <v>0</v>
      </c>
      <c r="F344" s="546">
        <v>0</v>
      </c>
      <c r="G344" s="566">
        <v>0</v>
      </c>
      <c r="H344" s="559" t="s">
        <v>839</v>
      </c>
    </row>
    <row r="345" spans="1:8" s="153" customFormat="1" x14ac:dyDescent="0.25">
      <c r="A345" s="557"/>
      <c r="B345" s="554"/>
      <c r="C345" s="256" t="s">
        <v>863</v>
      </c>
      <c r="D345" s="556"/>
      <c r="E345" s="546"/>
      <c r="F345" s="546"/>
      <c r="G345" s="566"/>
      <c r="H345" s="559"/>
    </row>
    <row r="346" spans="1:8" s="153" customFormat="1" x14ac:dyDescent="0.25">
      <c r="A346" s="553" t="s">
        <v>972</v>
      </c>
      <c r="B346" s="554" t="s">
        <v>47</v>
      </c>
      <c r="C346" s="256" t="s">
        <v>862</v>
      </c>
      <c r="D346" s="556">
        <f t="shared" ref="D346" si="29">D56*1.2</f>
        <v>0</v>
      </c>
      <c r="E346" s="546">
        <v>0</v>
      </c>
      <c r="F346" s="546">
        <v>0</v>
      </c>
      <c r="G346" s="566">
        <v>0</v>
      </c>
      <c r="H346" s="559" t="s">
        <v>839</v>
      </c>
    </row>
    <row r="347" spans="1:8" s="153" customFormat="1" x14ac:dyDescent="0.25">
      <c r="A347" s="553"/>
      <c r="B347" s="554"/>
      <c r="C347" s="256" t="s">
        <v>863</v>
      </c>
      <c r="D347" s="556"/>
      <c r="E347" s="546"/>
      <c r="F347" s="546"/>
      <c r="G347" s="566"/>
      <c r="H347" s="559"/>
    </row>
    <row r="348" spans="1:8" s="153" customFormat="1" ht="15.75" customHeight="1" x14ac:dyDescent="0.25">
      <c r="A348" s="545" t="s">
        <v>587</v>
      </c>
      <c r="B348" s="554" t="s">
        <v>588</v>
      </c>
      <c r="C348" s="256" t="s">
        <v>862</v>
      </c>
      <c r="D348" s="556">
        <f>D350+D352+D360+D362+D364+D366+D368+D370+D374+D376+D378+D380+D382</f>
        <v>234.18734691999998</v>
      </c>
      <c r="E348" s="546">
        <v>0</v>
      </c>
      <c r="F348" s="546">
        <v>0</v>
      </c>
      <c r="G348" s="566">
        <v>0</v>
      </c>
      <c r="H348" s="559" t="s">
        <v>839</v>
      </c>
    </row>
    <row r="349" spans="1:8" s="153" customFormat="1" x14ac:dyDescent="0.25">
      <c r="A349" s="545"/>
      <c r="B349" s="554"/>
      <c r="C349" s="256" t="s">
        <v>863</v>
      </c>
      <c r="D349" s="556"/>
      <c r="E349" s="546"/>
      <c r="F349" s="546"/>
      <c r="G349" s="566"/>
      <c r="H349" s="559"/>
    </row>
    <row r="350" spans="1:8" s="153" customFormat="1" x14ac:dyDescent="0.25">
      <c r="A350" s="553" t="s">
        <v>973</v>
      </c>
      <c r="B350" s="554" t="s">
        <v>590</v>
      </c>
      <c r="C350" s="256" t="s">
        <v>862</v>
      </c>
      <c r="D350" s="556">
        <v>0</v>
      </c>
      <c r="E350" s="546">
        <v>0</v>
      </c>
      <c r="F350" s="546">
        <v>0</v>
      </c>
      <c r="G350" s="566">
        <v>0</v>
      </c>
      <c r="H350" s="559" t="s">
        <v>839</v>
      </c>
    </row>
    <row r="351" spans="1:8" s="153" customFormat="1" x14ac:dyDescent="0.25">
      <c r="A351" s="553"/>
      <c r="B351" s="554"/>
      <c r="C351" s="256" t="s">
        <v>863</v>
      </c>
      <c r="D351" s="556"/>
      <c r="E351" s="546"/>
      <c r="F351" s="546"/>
      <c r="G351" s="566"/>
      <c r="H351" s="559"/>
    </row>
    <row r="352" spans="1:8" s="153" customFormat="1" ht="15.75" customHeight="1" x14ac:dyDescent="0.25">
      <c r="A352" s="553" t="s">
        <v>974</v>
      </c>
      <c r="B352" s="554" t="s">
        <v>592</v>
      </c>
      <c r="C352" s="256" t="s">
        <v>862</v>
      </c>
      <c r="D352" s="556">
        <f>D354+D356+D358</f>
        <v>60.067163999999998</v>
      </c>
      <c r="E352" s="546">
        <v>0</v>
      </c>
      <c r="F352" s="546">
        <v>0</v>
      </c>
      <c r="G352" s="566">
        <v>0</v>
      </c>
      <c r="H352" s="559" t="s">
        <v>839</v>
      </c>
    </row>
    <row r="353" spans="1:8" s="153" customFormat="1" x14ac:dyDescent="0.25">
      <c r="A353" s="553"/>
      <c r="B353" s="554"/>
      <c r="C353" s="256" t="s">
        <v>863</v>
      </c>
      <c r="D353" s="556"/>
      <c r="E353" s="546"/>
      <c r="F353" s="546"/>
      <c r="G353" s="566"/>
      <c r="H353" s="559"/>
    </row>
    <row r="354" spans="1:8" s="153" customFormat="1" ht="15.75" customHeight="1" x14ac:dyDescent="0.25">
      <c r="A354" s="557"/>
      <c r="B354" s="554" t="s">
        <v>290</v>
      </c>
      <c r="C354" s="256" t="s">
        <v>862</v>
      </c>
      <c r="D354" s="556">
        <v>0</v>
      </c>
      <c r="E354" s="546">
        <v>0</v>
      </c>
      <c r="F354" s="546">
        <v>0</v>
      </c>
      <c r="G354" s="566">
        <v>0</v>
      </c>
      <c r="H354" s="559" t="s">
        <v>839</v>
      </c>
    </row>
    <row r="355" spans="1:8" s="153" customFormat="1" x14ac:dyDescent="0.25">
      <c r="A355" s="557"/>
      <c r="B355" s="554"/>
      <c r="C355" s="256" t="s">
        <v>863</v>
      </c>
      <c r="D355" s="556"/>
      <c r="E355" s="546"/>
      <c r="F355" s="546"/>
      <c r="G355" s="566"/>
      <c r="H355" s="559"/>
    </row>
    <row r="356" spans="1:8" s="153" customFormat="1" ht="15.75" customHeight="1" x14ac:dyDescent="0.25">
      <c r="A356" s="557"/>
      <c r="B356" s="554" t="s">
        <v>595</v>
      </c>
      <c r="C356" s="256" t="s">
        <v>862</v>
      </c>
      <c r="D356" s="556">
        <v>0</v>
      </c>
      <c r="E356" s="546">
        <v>0</v>
      </c>
      <c r="F356" s="546">
        <v>0</v>
      </c>
      <c r="G356" s="566">
        <v>0</v>
      </c>
      <c r="H356" s="559" t="s">
        <v>839</v>
      </c>
    </row>
    <row r="357" spans="1:8" s="153" customFormat="1" x14ac:dyDescent="0.25">
      <c r="A357" s="557"/>
      <c r="B357" s="554"/>
      <c r="C357" s="256" t="s">
        <v>863</v>
      </c>
      <c r="D357" s="556"/>
      <c r="E357" s="546"/>
      <c r="F357" s="546"/>
      <c r="G357" s="566"/>
      <c r="H357" s="559"/>
    </row>
    <row r="358" spans="1:8" s="153" customFormat="1" x14ac:dyDescent="0.25">
      <c r="A358" s="557"/>
      <c r="B358" s="554" t="s">
        <v>597</v>
      </c>
      <c r="C358" s="256" t="s">
        <v>862</v>
      </c>
      <c r="D358" s="556">
        <f>D95*1.2</f>
        <v>60.067163999999998</v>
      </c>
      <c r="E358" s="546">
        <v>0</v>
      </c>
      <c r="F358" s="546">
        <v>0</v>
      </c>
      <c r="G358" s="566">
        <v>0</v>
      </c>
      <c r="H358" s="559" t="s">
        <v>839</v>
      </c>
    </row>
    <row r="359" spans="1:8" s="153" customFormat="1" x14ac:dyDescent="0.25">
      <c r="A359" s="557"/>
      <c r="B359" s="554"/>
      <c r="C359" s="256" t="s">
        <v>863</v>
      </c>
      <c r="D359" s="556"/>
      <c r="E359" s="546"/>
      <c r="F359" s="546"/>
      <c r="G359" s="566"/>
      <c r="H359" s="559"/>
    </row>
    <row r="360" spans="1:8" s="153" customFormat="1" ht="15.75" customHeight="1" x14ac:dyDescent="0.25">
      <c r="A360" s="553" t="s">
        <v>975</v>
      </c>
      <c r="B360" s="554" t="s">
        <v>599</v>
      </c>
      <c r="C360" s="256" t="s">
        <v>862</v>
      </c>
      <c r="D360" s="556">
        <f>D107*1.2</f>
        <v>58.842659999999995</v>
      </c>
      <c r="E360" s="546">
        <v>0</v>
      </c>
      <c r="F360" s="546">
        <v>0</v>
      </c>
      <c r="G360" s="566">
        <v>0</v>
      </c>
      <c r="H360" s="559" t="s">
        <v>839</v>
      </c>
    </row>
    <row r="361" spans="1:8" s="153" customFormat="1" x14ac:dyDescent="0.25">
      <c r="A361" s="553"/>
      <c r="B361" s="554"/>
      <c r="C361" s="256" t="s">
        <v>863</v>
      </c>
      <c r="D361" s="556"/>
      <c r="E361" s="546"/>
      <c r="F361" s="546"/>
      <c r="G361" s="566"/>
      <c r="H361" s="559"/>
    </row>
    <row r="362" spans="1:8" s="153" customFormat="1" ht="15.75" customHeight="1" x14ac:dyDescent="0.25">
      <c r="A362" s="553" t="s">
        <v>976</v>
      </c>
      <c r="B362" s="554" t="s">
        <v>601</v>
      </c>
      <c r="C362" s="256" t="s">
        <v>862</v>
      </c>
      <c r="D362" s="556">
        <v>0</v>
      </c>
      <c r="E362" s="546">
        <v>0</v>
      </c>
      <c r="F362" s="546">
        <v>0</v>
      </c>
      <c r="G362" s="566">
        <v>0</v>
      </c>
      <c r="H362" s="559" t="s">
        <v>839</v>
      </c>
    </row>
    <row r="363" spans="1:8" s="153" customFormat="1" x14ac:dyDescent="0.25">
      <c r="A363" s="553"/>
      <c r="B363" s="554"/>
      <c r="C363" s="256" t="s">
        <v>863</v>
      </c>
      <c r="D363" s="556"/>
      <c r="E363" s="546"/>
      <c r="F363" s="546"/>
      <c r="G363" s="566"/>
      <c r="H363" s="559"/>
    </row>
    <row r="364" spans="1:8" s="153" customFormat="1" ht="15.75" customHeight="1" x14ac:dyDescent="0.25">
      <c r="A364" s="553" t="s">
        <v>977</v>
      </c>
      <c r="B364" s="554" t="s">
        <v>603</v>
      </c>
      <c r="C364" s="256" t="s">
        <v>862</v>
      </c>
      <c r="D364" s="556">
        <v>0</v>
      </c>
      <c r="E364" s="546">
        <v>0</v>
      </c>
      <c r="F364" s="546">
        <v>0</v>
      </c>
      <c r="G364" s="566">
        <v>0</v>
      </c>
      <c r="H364" s="559" t="s">
        <v>839</v>
      </c>
    </row>
    <row r="365" spans="1:8" s="153" customFormat="1" x14ac:dyDescent="0.25">
      <c r="A365" s="553"/>
      <c r="B365" s="554"/>
      <c r="C365" s="256" t="s">
        <v>863</v>
      </c>
      <c r="D365" s="556"/>
      <c r="E365" s="546"/>
      <c r="F365" s="546"/>
      <c r="G365" s="566"/>
      <c r="H365" s="559"/>
    </row>
    <row r="366" spans="1:8" s="153" customFormat="1" x14ac:dyDescent="0.25">
      <c r="A366" s="553" t="s">
        <v>978</v>
      </c>
      <c r="B366" s="554" t="s">
        <v>605</v>
      </c>
      <c r="C366" s="256" t="s">
        <v>862</v>
      </c>
      <c r="D366" s="556">
        <f>50.321574*0.87</f>
        <v>43.779769379999998</v>
      </c>
      <c r="E366" s="546">
        <v>0</v>
      </c>
      <c r="F366" s="546">
        <v>0</v>
      </c>
      <c r="G366" s="566">
        <v>0</v>
      </c>
      <c r="H366" s="559" t="s">
        <v>839</v>
      </c>
    </row>
    <row r="367" spans="1:8" s="153" customFormat="1" x14ac:dyDescent="0.25">
      <c r="A367" s="553"/>
      <c r="B367" s="554"/>
      <c r="C367" s="256" t="s">
        <v>863</v>
      </c>
      <c r="D367" s="556"/>
      <c r="E367" s="546"/>
      <c r="F367" s="546"/>
      <c r="G367" s="566"/>
      <c r="H367" s="559"/>
    </row>
    <row r="368" spans="1:8" s="153" customFormat="1" x14ac:dyDescent="0.25">
      <c r="A368" s="553" t="s">
        <v>979</v>
      </c>
      <c r="B368" s="554" t="s">
        <v>607</v>
      </c>
      <c r="C368" s="256" t="s">
        <v>862</v>
      </c>
      <c r="D368" s="556">
        <v>14.294549999999999</v>
      </c>
      <c r="E368" s="546">
        <v>0</v>
      </c>
      <c r="F368" s="546">
        <v>0</v>
      </c>
      <c r="G368" s="566">
        <v>0</v>
      </c>
      <c r="H368" s="559" t="s">
        <v>839</v>
      </c>
    </row>
    <row r="369" spans="1:8" s="153" customFormat="1" x14ac:dyDescent="0.25">
      <c r="A369" s="553"/>
      <c r="B369" s="554"/>
      <c r="C369" s="256" t="s">
        <v>863</v>
      </c>
      <c r="D369" s="556"/>
      <c r="E369" s="546"/>
      <c r="F369" s="546"/>
      <c r="G369" s="566"/>
      <c r="H369" s="559"/>
    </row>
    <row r="370" spans="1:8" s="153" customFormat="1" ht="15.75" customHeight="1" x14ac:dyDescent="0.25">
      <c r="A370" s="553" t="s">
        <v>980</v>
      </c>
      <c r="B370" s="554" t="s">
        <v>609</v>
      </c>
      <c r="C370" s="256" t="s">
        <v>862</v>
      </c>
      <c r="D370" s="556">
        <f>(D117-D366-D368)+D121+D229</f>
        <v>32.880376619999993</v>
      </c>
      <c r="E370" s="546">
        <v>0</v>
      </c>
      <c r="F370" s="546">
        <v>0</v>
      </c>
      <c r="G370" s="566">
        <v>0</v>
      </c>
      <c r="H370" s="559" t="s">
        <v>839</v>
      </c>
    </row>
    <row r="371" spans="1:8" s="153" customFormat="1" x14ac:dyDescent="0.25">
      <c r="A371" s="553"/>
      <c r="B371" s="554"/>
      <c r="C371" s="256" t="s">
        <v>863</v>
      </c>
      <c r="D371" s="556"/>
      <c r="E371" s="546"/>
      <c r="F371" s="546"/>
      <c r="G371" s="566"/>
      <c r="H371" s="559"/>
    </row>
    <row r="372" spans="1:8" s="153" customFormat="1" x14ac:dyDescent="0.25">
      <c r="A372" s="557"/>
      <c r="B372" s="554" t="s">
        <v>611</v>
      </c>
      <c r="C372" s="256" t="s">
        <v>862</v>
      </c>
      <c r="D372" s="556">
        <f>D229</f>
        <v>8.3206000000000007</v>
      </c>
      <c r="E372" s="546">
        <v>0</v>
      </c>
      <c r="F372" s="546">
        <v>0</v>
      </c>
      <c r="G372" s="566">
        <v>0</v>
      </c>
      <c r="H372" s="559" t="s">
        <v>839</v>
      </c>
    </row>
    <row r="373" spans="1:8" s="153" customFormat="1" x14ac:dyDescent="0.25">
      <c r="A373" s="557"/>
      <c r="B373" s="554"/>
      <c r="C373" s="256" t="s">
        <v>863</v>
      </c>
      <c r="D373" s="556"/>
      <c r="E373" s="546"/>
      <c r="F373" s="546"/>
      <c r="G373" s="566"/>
      <c r="H373" s="559"/>
    </row>
    <row r="374" spans="1:8" s="153" customFormat="1" ht="15.75" customHeight="1" x14ac:dyDescent="0.25">
      <c r="A374" s="553" t="s">
        <v>981</v>
      </c>
      <c r="B374" s="554" t="s">
        <v>613</v>
      </c>
      <c r="C374" s="256" t="s">
        <v>862</v>
      </c>
      <c r="D374" s="556">
        <f>D101*1.18</f>
        <v>31.594138919999999</v>
      </c>
      <c r="E374" s="546">
        <v>0</v>
      </c>
      <c r="F374" s="546">
        <v>0</v>
      </c>
      <c r="G374" s="566">
        <v>0</v>
      </c>
      <c r="H374" s="559" t="s">
        <v>839</v>
      </c>
    </row>
    <row r="375" spans="1:8" s="153" customFormat="1" x14ac:dyDescent="0.25">
      <c r="A375" s="553"/>
      <c r="B375" s="554"/>
      <c r="C375" s="256" t="s">
        <v>863</v>
      </c>
      <c r="D375" s="556"/>
      <c r="E375" s="546"/>
      <c r="F375" s="546"/>
      <c r="G375" s="566"/>
      <c r="H375" s="559"/>
    </row>
    <row r="376" spans="1:8" s="153" customFormat="1" ht="15.75" customHeight="1" x14ac:dyDescent="0.25">
      <c r="A376" s="553" t="s">
        <v>982</v>
      </c>
      <c r="B376" s="554" t="s">
        <v>615</v>
      </c>
      <c r="C376" s="256" t="s">
        <v>862</v>
      </c>
      <c r="D376" s="556">
        <f>D133*1.15</f>
        <v>-7.2713119999999991</v>
      </c>
      <c r="E376" s="546">
        <v>0</v>
      </c>
      <c r="F376" s="546">
        <v>0</v>
      </c>
      <c r="G376" s="566">
        <v>0</v>
      </c>
      <c r="H376" s="559" t="s">
        <v>839</v>
      </c>
    </row>
    <row r="377" spans="1:8" s="153" customFormat="1" x14ac:dyDescent="0.25">
      <c r="A377" s="553"/>
      <c r="B377" s="554"/>
      <c r="C377" s="256" t="s">
        <v>863</v>
      </c>
      <c r="D377" s="556"/>
      <c r="E377" s="546"/>
      <c r="F377" s="546"/>
      <c r="G377" s="566"/>
      <c r="H377" s="559"/>
    </row>
    <row r="378" spans="1:8" s="153" customFormat="1" ht="15.75" customHeight="1" x14ac:dyDescent="0.25">
      <c r="A378" s="553" t="s">
        <v>983</v>
      </c>
      <c r="B378" s="554" t="s">
        <v>617</v>
      </c>
      <c r="C378" s="256" t="s">
        <v>862</v>
      </c>
      <c r="D378" s="556">
        <f>(D129-D380)*0.87</f>
        <v>0</v>
      </c>
      <c r="E378" s="546">
        <v>0</v>
      </c>
      <c r="F378" s="546">
        <v>0</v>
      </c>
      <c r="G378" s="566">
        <v>0</v>
      </c>
      <c r="H378" s="559" t="s">
        <v>839</v>
      </c>
    </row>
    <row r="379" spans="1:8" s="153" customFormat="1" x14ac:dyDescent="0.25">
      <c r="A379" s="553"/>
      <c r="B379" s="554"/>
      <c r="C379" s="256" t="s">
        <v>863</v>
      </c>
      <c r="D379" s="556"/>
      <c r="E379" s="546"/>
      <c r="F379" s="546"/>
      <c r="G379" s="566"/>
      <c r="H379" s="559"/>
    </row>
    <row r="380" spans="1:8" s="153" customFormat="1" ht="15.75" customHeight="1" x14ac:dyDescent="0.25">
      <c r="A380" s="553" t="s">
        <v>984</v>
      </c>
      <c r="B380" s="554" t="s">
        <v>619</v>
      </c>
      <c r="C380" s="256" t="s">
        <v>862</v>
      </c>
      <c r="D380" s="556">
        <v>0</v>
      </c>
      <c r="E380" s="546">
        <v>0</v>
      </c>
      <c r="F380" s="546">
        <v>0</v>
      </c>
      <c r="G380" s="566">
        <v>0</v>
      </c>
      <c r="H380" s="559" t="s">
        <v>839</v>
      </c>
    </row>
    <row r="381" spans="1:8" s="153" customFormat="1" x14ac:dyDescent="0.25">
      <c r="A381" s="553"/>
      <c r="B381" s="554"/>
      <c r="C381" s="256" t="s">
        <v>863</v>
      </c>
      <c r="D381" s="556"/>
      <c r="E381" s="546"/>
      <c r="F381" s="546"/>
      <c r="G381" s="566"/>
      <c r="H381" s="559"/>
    </row>
    <row r="382" spans="1:8" s="153" customFormat="1" ht="15.75" customHeight="1" x14ac:dyDescent="0.25">
      <c r="A382" s="571" t="s">
        <v>985</v>
      </c>
      <c r="B382" s="554" t="s">
        <v>621</v>
      </c>
      <c r="C382" s="256" t="s">
        <v>862</v>
      </c>
      <c r="D382" s="556">
        <v>0</v>
      </c>
      <c r="E382" s="546">
        <v>0</v>
      </c>
      <c r="F382" s="546">
        <v>0</v>
      </c>
      <c r="G382" s="566">
        <v>0</v>
      </c>
      <c r="H382" s="559" t="s">
        <v>839</v>
      </c>
    </row>
    <row r="383" spans="1:8" s="153" customFormat="1" x14ac:dyDescent="0.25">
      <c r="A383" s="571"/>
      <c r="B383" s="554"/>
      <c r="C383" s="256" t="s">
        <v>863</v>
      </c>
      <c r="D383" s="556"/>
      <c r="E383" s="546"/>
      <c r="F383" s="546"/>
      <c r="G383" s="566"/>
      <c r="H383" s="559"/>
    </row>
    <row r="384" spans="1:8" s="153" customFormat="1" ht="15.75" customHeight="1" x14ac:dyDescent="0.25">
      <c r="A384" s="545" t="s">
        <v>622</v>
      </c>
      <c r="B384" s="554" t="s">
        <v>623</v>
      </c>
      <c r="C384" s="256" t="s">
        <v>862</v>
      </c>
      <c r="D384" s="556">
        <v>0</v>
      </c>
      <c r="E384" s="546">
        <v>0</v>
      </c>
      <c r="F384" s="546">
        <v>0</v>
      </c>
      <c r="G384" s="566">
        <v>0</v>
      </c>
      <c r="H384" s="559" t="s">
        <v>839</v>
      </c>
    </row>
    <row r="385" spans="1:8" s="153" customFormat="1" x14ac:dyDescent="0.25">
      <c r="A385" s="545"/>
      <c r="B385" s="554"/>
      <c r="C385" s="256" t="s">
        <v>863</v>
      </c>
      <c r="D385" s="556"/>
      <c r="E385" s="546"/>
      <c r="F385" s="546"/>
      <c r="G385" s="566"/>
      <c r="H385" s="559"/>
    </row>
    <row r="386" spans="1:8" s="153" customFormat="1" ht="15.75" customHeight="1" x14ac:dyDescent="0.25">
      <c r="A386" s="553" t="s">
        <v>986</v>
      </c>
      <c r="B386" s="554" t="s">
        <v>625</v>
      </c>
      <c r="C386" s="256" t="s">
        <v>862</v>
      </c>
      <c r="D386" s="556">
        <v>0</v>
      </c>
      <c r="E386" s="546">
        <v>0</v>
      </c>
      <c r="F386" s="546">
        <v>0</v>
      </c>
      <c r="G386" s="566">
        <v>0</v>
      </c>
      <c r="H386" s="559" t="s">
        <v>839</v>
      </c>
    </row>
    <row r="387" spans="1:8" s="153" customFormat="1" x14ac:dyDescent="0.25">
      <c r="A387" s="553"/>
      <c r="B387" s="554"/>
      <c r="C387" s="256" t="s">
        <v>863</v>
      </c>
      <c r="D387" s="556"/>
      <c r="E387" s="546"/>
      <c r="F387" s="546"/>
      <c r="G387" s="566"/>
      <c r="H387" s="559"/>
    </row>
    <row r="388" spans="1:8" s="153" customFormat="1" ht="15.75" customHeight="1" x14ac:dyDescent="0.25">
      <c r="A388" s="553" t="s">
        <v>987</v>
      </c>
      <c r="B388" s="554" t="s">
        <v>627</v>
      </c>
      <c r="C388" s="256" t="s">
        <v>862</v>
      </c>
      <c r="D388" s="556">
        <v>0</v>
      </c>
      <c r="E388" s="546">
        <v>0</v>
      </c>
      <c r="F388" s="546">
        <v>0</v>
      </c>
      <c r="G388" s="566">
        <v>0</v>
      </c>
      <c r="H388" s="559" t="s">
        <v>839</v>
      </c>
    </row>
    <row r="389" spans="1:8" s="153" customFormat="1" x14ac:dyDescent="0.25">
      <c r="A389" s="553"/>
      <c r="B389" s="554"/>
      <c r="C389" s="256" t="s">
        <v>863</v>
      </c>
      <c r="D389" s="556"/>
      <c r="E389" s="546"/>
      <c r="F389" s="546"/>
      <c r="G389" s="566"/>
      <c r="H389" s="559"/>
    </row>
    <row r="390" spans="1:8" s="153" customFormat="1" ht="47.25" x14ac:dyDescent="0.25">
      <c r="A390" s="557" t="s">
        <v>988</v>
      </c>
      <c r="B390" s="255" t="s">
        <v>989</v>
      </c>
      <c r="C390" s="256" t="s">
        <v>862</v>
      </c>
      <c r="D390" s="556">
        <v>0</v>
      </c>
      <c r="E390" s="546">
        <v>0</v>
      </c>
      <c r="F390" s="546">
        <v>0</v>
      </c>
      <c r="G390" s="566">
        <v>0</v>
      </c>
      <c r="H390" s="559" t="s">
        <v>839</v>
      </c>
    </row>
    <row r="391" spans="1:8" s="153" customFormat="1" x14ac:dyDescent="0.25">
      <c r="A391" s="557"/>
      <c r="B391" s="255" t="s">
        <v>970</v>
      </c>
      <c r="C391" s="256" t="s">
        <v>863</v>
      </c>
      <c r="D391" s="556"/>
      <c r="E391" s="546"/>
      <c r="F391" s="546"/>
      <c r="G391" s="566"/>
      <c r="H391" s="559"/>
    </row>
    <row r="392" spans="1:8" s="153" customFormat="1" x14ac:dyDescent="0.25">
      <c r="A392" s="545" t="s">
        <v>630</v>
      </c>
      <c r="B392" s="554" t="s">
        <v>514</v>
      </c>
      <c r="C392" s="256" t="s">
        <v>862</v>
      </c>
      <c r="D392" s="556">
        <v>0</v>
      </c>
      <c r="E392" s="546">
        <v>0</v>
      </c>
      <c r="F392" s="546">
        <v>0</v>
      </c>
      <c r="G392" s="566">
        <v>0</v>
      </c>
      <c r="H392" s="559" t="s">
        <v>839</v>
      </c>
    </row>
    <row r="393" spans="1:8" s="153" customFormat="1" x14ac:dyDescent="0.25">
      <c r="A393" s="545"/>
      <c r="B393" s="554"/>
      <c r="C393" s="256" t="s">
        <v>863</v>
      </c>
      <c r="D393" s="556"/>
      <c r="E393" s="546"/>
      <c r="F393" s="546"/>
      <c r="G393" s="566"/>
      <c r="H393" s="559"/>
    </row>
    <row r="394" spans="1:8" s="153" customFormat="1" ht="15.75" customHeight="1" x14ac:dyDescent="0.25">
      <c r="A394" s="545" t="s">
        <v>631</v>
      </c>
      <c r="B394" s="554" t="s">
        <v>517</v>
      </c>
      <c r="C394" s="256" t="s">
        <v>862</v>
      </c>
      <c r="D394" s="556">
        <v>0</v>
      </c>
      <c r="E394" s="546">
        <v>0</v>
      </c>
      <c r="F394" s="546">
        <v>0</v>
      </c>
      <c r="G394" s="566">
        <v>0</v>
      </c>
      <c r="H394" s="559" t="s">
        <v>839</v>
      </c>
    </row>
    <row r="395" spans="1:8" s="153" customFormat="1" x14ac:dyDescent="0.25">
      <c r="A395" s="545"/>
      <c r="B395" s="554"/>
      <c r="C395" s="256" t="s">
        <v>863</v>
      </c>
      <c r="D395" s="556"/>
      <c r="E395" s="546"/>
      <c r="F395" s="546"/>
      <c r="G395" s="566"/>
      <c r="H395" s="559"/>
    </row>
    <row r="396" spans="1:8" s="153" customFormat="1" ht="15.75" customHeight="1" x14ac:dyDescent="0.25">
      <c r="A396" s="553" t="s">
        <v>990</v>
      </c>
      <c r="B396" s="554" t="s">
        <v>633</v>
      </c>
      <c r="C396" s="256" t="s">
        <v>862</v>
      </c>
      <c r="D396" s="556">
        <v>0</v>
      </c>
      <c r="E396" s="546">
        <v>0</v>
      </c>
      <c r="F396" s="546">
        <v>0</v>
      </c>
      <c r="G396" s="566">
        <v>0</v>
      </c>
      <c r="H396" s="559" t="s">
        <v>839</v>
      </c>
    </row>
    <row r="397" spans="1:8" s="153" customFormat="1" x14ac:dyDescent="0.25">
      <c r="A397" s="553"/>
      <c r="B397" s="554"/>
      <c r="C397" s="256" t="s">
        <v>863</v>
      </c>
      <c r="D397" s="556"/>
      <c r="E397" s="546"/>
      <c r="F397" s="546"/>
      <c r="G397" s="566"/>
      <c r="H397" s="559"/>
    </row>
    <row r="398" spans="1:8" s="153" customFormat="1" ht="15.75" customHeight="1" x14ac:dyDescent="0.25">
      <c r="A398" s="545" t="s">
        <v>991</v>
      </c>
      <c r="B398" s="554" t="s">
        <v>635</v>
      </c>
      <c r="C398" s="256" t="s">
        <v>862</v>
      </c>
      <c r="D398" s="556">
        <v>0</v>
      </c>
      <c r="E398" s="546">
        <v>0</v>
      </c>
      <c r="F398" s="546">
        <v>0</v>
      </c>
      <c r="G398" s="566">
        <v>0</v>
      </c>
      <c r="H398" s="559" t="s">
        <v>839</v>
      </c>
    </row>
    <row r="399" spans="1:8" s="153" customFormat="1" x14ac:dyDescent="0.25">
      <c r="A399" s="545"/>
      <c r="B399" s="554"/>
      <c r="C399" s="256" t="s">
        <v>863</v>
      </c>
      <c r="D399" s="556"/>
      <c r="E399" s="546"/>
      <c r="F399" s="546"/>
      <c r="G399" s="566"/>
      <c r="H399" s="559"/>
    </row>
    <row r="400" spans="1:8" s="153" customFormat="1" ht="31.5" x14ac:dyDescent="0.25">
      <c r="A400" s="553" t="s">
        <v>992</v>
      </c>
      <c r="B400" s="255" t="s">
        <v>993</v>
      </c>
      <c r="C400" s="256" t="s">
        <v>862</v>
      </c>
      <c r="D400" s="556">
        <f t="shared" ref="D400" si="30">D678*1.2</f>
        <v>27.365280000000002</v>
      </c>
      <c r="E400" s="546">
        <v>0</v>
      </c>
      <c r="F400" s="546">
        <v>0</v>
      </c>
      <c r="G400" s="566">
        <v>0</v>
      </c>
      <c r="H400" s="559" t="s">
        <v>839</v>
      </c>
    </row>
    <row r="401" spans="1:8" s="153" customFormat="1" x14ac:dyDescent="0.25">
      <c r="A401" s="553"/>
      <c r="B401" s="255" t="s">
        <v>970</v>
      </c>
      <c r="C401" s="256" t="s">
        <v>863</v>
      </c>
      <c r="D401" s="556"/>
      <c r="E401" s="546"/>
      <c r="F401" s="546"/>
      <c r="G401" s="566"/>
      <c r="H401" s="559"/>
    </row>
    <row r="402" spans="1:8" s="153" customFormat="1" ht="15.75" customHeight="1" x14ac:dyDescent="0.25">
      <c r="A402" s="557"/>
      <c r="B402" s="554" t="s">
        <v>639</v>
      </c>
      <c r="C402" s="256" t="s">
        <v>862</v>
      </c>
      <c r="D402" s="556">
        <v>0</v>
      </c>
      <c r="E402" s="546">
        <v>0</v>
      </c>
      <c r="F402" s="546">
        <v>0</v>
      </c>
      <c r="G402" s="566">
        <v>0</v>
      </c>
      <c r="H402" s="559" t="s">
        <v>839</v>
      </c>
    </row>
    <row r="403" spans="1:8" s="153" customFormat="1" x14ac:dyDescent="0.25">
      <c r="A403" s="557"/>
      <c r="B403" s="554"/>
      <c r="C403" s="256" t="s">
        <v>863</v>
      </c>
      <c r="D403" s="556"/>
      <c r="E403" s="546"/>
      <c r="F403" s="546"/>
      <c r="G403" s="566"/>
      <c r="H403" s="559"/>
    </row>
    <row r="404" spans="1:8" s="153" customFormat="1" x14ac:dyDescent="0.25">
      <c r="A404" s="557"/>
      <c r="B404" s="554" t="s">
        <v>641</v>
      </c>
      <c r="C404" s="256" t="s">
        <v>862</v>
      </c>
      <c r="D404" s="556">
        <v>0</v>
      </c>
      <c r="E404" s="546">
        <v>0</v>
      </c>
      <c r="F404" s="546">
        <v>0</v>
      </c>
      <c r="G404" s="566">
        <v>0</v>
      </c>
      <c r="H404" s="559" t="s">
        <v>839</v>
      </c>
    </row>
    <row r="405" spans="1:8" s="153" customFormat="1" x14ac:dyDescent="0.25">
      <c r="A405" s="557"/>
      <c r="B405" s="554"/>
      <c r="C405" s="256" t="s">
        <v>863</v>
      </c>
      <c r="D405" s="556"/>
      <c r="E405" s="546"/>
      <c r="F405" s="546"/>
      <c r="G405" s="566"/>
      <c r="H405" s="559"/>
    </row>
    <row r="406" spans="1:8" s="153" customFormat="1" ht="15.75" customHeight="1" x14ac:dyDescent="0.25">
      <c r="A406" s="557"/>
      <c r="B406" s="554" t="s">
        <v>643</v>
      </c>
      <c r="C406" s="256" t="s">
        <v>862</v>
      </c>
      <c r="D406" s="556">
        <v>0</v>
      </c>
      <c r="E406" s="546">
        <v>0</v>
      </c>
      <c r="F406" s="546">
        <v>0</v>
      </c>
      <c r="G406" s="566">
        <v>0</v>
      </c>
      <c r="H406" s="559" t="s">
        <v>839</v>
      </c>
    </row>
    <row r="407" spans="1:8" s="153" customFormat="1" x14ac:dyDescent="0.25">
      <c r="A407" s="557"/>
      <c r="B407" s="554"/>
      <c r="C407" s="256" t="s">
        <v>863</v>
      </c>
      <c r="D407" s="556"/>
      <c r="E407" s="546"/>
      <c r="F407" s="546"/>
      <c r="G407" s="566"/>
      <c r="H407" s="559"/>
    </row>
    <row r="408" spans="1:8" s="153" customFormat="1" ht="15.75" customHeight="1" x14ac:dyDescent="0.25">
      <c r="A408" s="557"/>
      <c r="B408" s="554" t="s">
        <v>645</v>
      </c>
      <c r="C408" s="256" t="s">
        <v>862</v>
      </c>
      <c r="D408" s="556">
        <v>0</v>
      </c>
      <c r="E408" s="546">
        <v>0</v>
      </c>
      <c r="F408" s="546">
        <v>0</v>
      </c>
      <c r="G408" s="566">
        <v>0</v>
      </c>
      <c r="H408" s="559" t="s">
        <v>839</v>
      </c>
    </row>
    <row r="409" spans="1:8" s="153" customFormat="1" x14ac:dyDescent="0.25">
      <c r="A409" s="557"/>
      <c r="B409" s="554"/>
      <c r="C409" s="256" t="s">
        <v>863</v>
      </c>
      <c r="D409" s="556"/>
      <c r="E409" s="546"/>
      <c r="F409" s="546"/>
      <c r="G409" s="566"/>
      <c r="H409" s="559"/>
    </row>
    <row r="410" spans="1:8" s="153" customFormat="1" ht="31.5" x14ac:dyDescent="0.25">
      <c r="A410" s="557"/>
      <c r="B410" s="255" t="s">
        <v>994</v>
      </c>
      <c r="C410" s="256" t="s">
        <v>862</v>
      </c>
      <c r="D410" s="556">
        <v>0</v>
      </c>
      <c r="E410" s="546">
        <v>0</v>
      </c>
      <c r="F410" s="546">
        <v>0</v>
      </c>
      <c r="G410" s="566">
        <v>0</v>
      </c>
      <c r="H410" s="559" t="s">
        <v>839</v>
      </c>
    </row>
    <row r="411" spans="1:8" s="153" customFormat="1" x14ac:dyDescent="0.25">
      <c r="A411" s="557"/>
      <c r="B411" s="255" t="s">
        <v>995</v>
      </c>
      <c r="C411" s="256" t="s">
        <v>863</v>
      </c>
      <c r="D411" s="556"/>
      <c r="E411" s="546"/>
      <c r="F411" s="546"/>
      <c r="G411" s="566"/>
      <c r="H411" s="559"/>
    </row>
    <row r="412" spans="1:8" s="153" customFormat="1" ht="15.75" customHeight="1" x14ac:dyDescent="0.25">
      <c r="A412" s="557"/>
      <c r="B412" s="554" t="s">
        <v>649</v>
      </c>
      <c r="C412" s="256" t="s">
        <v>862</v>
      </c>
      <c r="D412" s="556">
        <v>0</v>
      </c>
      <c r="E412" s="546">
        <v>0</v>
      </c>
      <c r="F412" s="546">
        <v>0</v>
      </c>
      <c r="G412" s="566">
        <v>0</v>
      </c>
      <c r="H412" s="559" t="s">
        <v>839</v>
      </c>
    </row>
    <row r="413" spans="1:8" s="153" customFormat="1" x14ac:dyDescent="0.25">
      <c r="A413" s="557"/>
      <c r="B413" s="554"/>
      <c r="C413" s="256" t="s">
        <v>863</v>
      </c>
      <c r="D413" s="556"/>
      <c r="E413" s="546"/>
      <c r="F413" s="546"/>
      <c r="G413" s="566"/>
      <c r="H413" s="559"/>
    </row>
    <row r="414" spans="1:8" s="153" customFormat="1" ht="15.75" customHeight="1" x14ac:dyDescent="0.25">
      <c r="A414" s="553" t="s">
        <v>996</v>
      </c>
      <c r="B414" s="554" t="s">
        <v>651</v>
      </c>
      <c r="C414" s="256" t="s">
        <v>862</v>
      </c>
      <c r="D414" s="556">
        <v>0</v>
      </c>
      <c r="E414" s="546">
        <v>0</v>
      </c>
      <c r="F414" s="546">
        <v>0</v>
      </c>
      <c r="G414" s="566">
        <v>0</v>
      </c>
      <c r="H414" s="559" t="s">
        <v>839</v>
      </c>
    </row>
    <row r="415" spans="1:8" s="153" customFormat="1" x14ac:dyDescent="0.25">
      <c r="A415" s="553"/>
      <c r="B415" s="554"/>
      <c r="C415" s="256" t="s">
        <v>863</v>
      </c>
      <c r="D415" s="556"/>
      <c r="E415" s="546"/>
      <c r="F415" s="546"/>
      <c r="G415" s="566"/>
      <c r="H415" s="559"/>
    </row>
    <row r="416" spans="1:8" s="153" customFormat="1" ht="15.75" customHeight="1" x14ac:dyDescent="0.25">
      <c r="A416" s="553" t="s">
        <v>997</v>
      </c>
      <c r="B416" s="554" t="s">
        <v>653</v>
      </c>
      <c r="C416" s="256" t="s">
        <v>862</v>
      </c>
      <c r="D416" s="556">
        <v>0</v>
      </c>
      <c r="E416" s="546">
        <v>0</v>
      </c>
      <c r="F416" s="546">
        <v>0</v>
      </c>
      <c r="G416" s="566">
        <v>0</v>
      </c>
      <c r="H416" s="559" t="s">
        <v>839</v>
      </c>
    </row>
    <row r="417" spans="1:8" s="153" customFormat="1" x14ac:dyDescent="0.25">
      <c r="A417" s="553"/>
      <c r="B417" s="554"/>
      <c r="C417" s="256" t="s">
        <v>863</v>
      </c>
      <c r="D417" s="556"/>
      <c r="E417" s="546"/>
      <c r="F417" s="546"/>
      <c r="G417" s="566"/>
      <c r="H417" s="559"/>
    </row>
    <row r="418" spans="1:8" s="153" customFormat="1" x14ac:dyDescent="0.25">
      <c r="A418" s="260" t="s">
        <v>998</v>
      </c>
      <c r="B418" s="255" t="s">
        <v>110</v>
      </c>
      <c r="C418" s="255"/>
      <c r="D418" s="266"/>
      <c r="E418" s="253"/>
      <c r="F418" s="252"/>
      <c r="G418" s="269"/>
      <c r="H418" s="252"/>
    </row>
    <row r="419" spans="1:8" s="153" customFormat="1" ht="15.75" customHeight="1" x14ac:dyDescent="0.25">
      <c r="A419" s="557"/>
      <c r="B419" s="554" t="s">
        <v>656</v>
      </c>
      <c r="C419" s="256" t="s">
        <v>862</v>
      </c>
      <c r="D419" s="556">
        <v>0</v>
      </c>
      <c r="E419" s="546">
        <v>0</v>
      </c>
      <c r="F419" s="546">
        <v>0</v>
      </c>
      <c r="G419" s="566">
        <v>0</v>
      </c>
      <c r="H419" s="546" t="s">
        <v>839</v>
      </c>
    </row>
    <row r="420" spans="1:8" s="153" customFormat="1" x14ac:dyDescent="0.25">
      <c r="A420" s="557"/>
      <c r="B420" s="554"/>
      <c r="C420" s="256" t="s">
        <v>863</v>
      </c>
      <c r="D420" s="556"/>
      <c r="E420" s="546"/>
      <c r="F420" s="546"/>
      <c r="G420" s="566"/>
      <c r="H420" s="546"/>
    </row>
    <row r="421" spans="1:8" s="153" customFormat="1" ht="15.75" customHeight="1" x14ac:dyDescent="0.25">
      <c r="A421" s="545" t="s">
        <v>657</v>
      </c>
      <c r="B421" s="554" t="s">
        <v>658</v>
      </c>
      <c r="C421" s="256" t="s">
        <v>862</v>
      </c>
      <c r="D421" s="556">
        <v>0</v>
      </c>
      <c r="E421" s="546">
        <v>0</v>
      </c>
      <c r="F421" s="546">
        <v>0</v>
      </c>
      <c r="G421" s="566">
        <v>0</v>
      </c>
      <c r="H421" s="546" t="s">
        <v>839</v>
      </c>
    </row>
    <row r="422" spans="1:8" s="153" customFormat="1" x14ac:dyDescent="0.25">
      <c r="A422" s="545"/>
      <c r="B422" s="554"/>
      <c r="C422" s="256" t="s">
        <v>863</v>
      </c>
      <c r="D422" s="556"/>
      <c r="E422" s="546"/>
      <c r="F422" s="546"/>
      <c r="G422" s="566"/>
      <c r="H422" s="546"/>
    </row>
    <row r="423" spans="1:8" s="153" customFormat="1" x14ac:dyDescent="0.25">
      <c r="A423" s="553" t="s">
        <v>999</v>
      </c>
      <c r="B423" s="554" t="s">
        <v>660</v>
      </c>
      <c r="C423" s="256" t="s">
        <v>862</v>
      </c>
      <c r="D423" s="556">
        <v>0</v>
      </c>
      <c r="E423" s="546">
        <v>0</v>
      </c>
      <c r="F423" s="546">
        <v>0</v>
      </c>
      <c r="G423" s="566">
        <v>0</v>
      </c>
      <c r="H423" s="546" t="s">
        <v>839</v>
      </c>
    </row>
    <row r="424" spans="1:8" s="153" customFormat="1" x14ac:dyDescent="0.25">
      <c r="A424" s="553"/>
      <c r="B424" s="554"/>
      <c r="C424" s="256" t="s">
        <v>863</v>
      </c>
      <c r="D424" s="556"/>
      <c r="E424" s="546"/>
      <c r="F424" s="546"/>
      <c r="G424" s="566"/>
      <c r="H424" s="546"/>
    </row>
    <row r="425" spans="1:8" s="153" customFormat="1" ht="15.75" customHeight="1" x14ac:dyDescent="0.25">
      <c r="A425" s="553" t="s">
        <v>1000</v>
      </c>
      <c r="B425" s="554" t="s">
        <v>662</v>
      </c>
      <c r="C425" s="256" t="s">
        <v>862</v>
      </c>
      <c r="D425" s="556">
        <v>0</v>
      </c>
      <c r="E425" s="546">
        <v>0</v>
      </c>
      <c r="F425" s="546">
        <v>0</v>
      </c>
      <c r="G425" s="566">
        <v>0</v>
      </c>
      <c r="H425" s="546" t="s">
        <v>839</v>
      </c>
    </row>
    <row r="426" spans="1:8" s="153" customFormat="1" x14ac:dyDescent="0.25">
      <c r="A426" s="553"/>
      <c r="B426" s="554"/>
      <c r="C426" s="256" t="s">
        <v>863</v>
      </c>
      <c r="D426" s="556"/>
      <c r="E426" s="546"/>
      <c r="F426" s="546"/>
      <c r="G426" s="566"/>
      <c r="H426" s="546"/>
    </row>
    <row r="427" spans="1:8" s="153" customFormat="1" x14ac:dyDescent="0.25">
      <c r="A427" s="557"/>
      <c r="B427" s="554" t="s">
        <v>664</v>
      </c>
      <c r="C427" s="256" t="s">
        <v>862</v>
      </c>
      <c r="D427" s="556">
        <v>0</v>
      </c>
      <c r="E427" s="546">
        <v>0</v>
      </c>
      <c r="F427" s="546">
        <v>0</v>
      </c>
      <c r="G427" s="566">
        <v>0</v>
      </c>
      <c r="H427" s="546" t="s">
        <v>839</v>
      </c>
    </row>
    <row r="428" spans="1:8" s="153" customFormat="1" x14ac:dyDescent="0.25">
      <c r="A428" s="557"/>
      <c r="B428" s="554"/>
      <c r="C428" s="256" t="s">
        <v>863</v>
      </c>
      <c r="D428" s="556"/>
      <c r="E428" s="546"/>
      <c r="F428" s="546"/>
      <c r="G428" s="566"/>
      <c r="H428" s="546"/>
    </row>
    <row r="429" spans="1:8" s="153" customFormat="1" x14ac:dyDescent="0.25">
      <c r="A429" s="557"/>
      <c r="B429" s="554" t="s">
        <v>666</v>
      </c>
      <c r="C429" s="256" t="s">
        <v>862</v>
      </c>
      <c r="D429" s="556">
        <v>0</v>
      </c>
      <c r="E429" s="546">
        <v>0</v>
      </c>
      <c r="F429" s="546">
        <v>0</v>
      </c>
      <c r="G429" s="566">
        <v>0</v>
      </c>
      <c r="H429" s="546" t="s">
        <v>839</v>
      </c>
    </row>
    <row r="430" spans="1:8" s="153" customFormat="1" x14ac:dyDescent="0.25">
      <c r="A430" s="557"/>
      <c r="B430" s="554"/>
      <c r="C430" s="256" t="s">
        <v>863</v>
      </c>
      <c r="D430" s="556"/>
      <c r="E430" s="546"/>
      <c r="F430" s="546"/>
      <c r="G430" s="566"/>
      <c r="H430" s="546"/>
    </row>
    <row r="431" spans="1:8" s="153" customFormat="1" ht="15.75" customHeight="1" x14ac:dyDescent="0.25">
      <c r="A431" s="557"/>
      <c r="B431" s="554" t="s">
        <v>214</v>
      </c>
      <c r="C431" s="256" t="s">
        <v>862</v>
      </c>
      <c r="D431" s="556">
        <v>0</v>
      </c>
      <c r="E431" s="546">
        <v>0</v>
      </c>
      <c r="F431" s="546">
        <v>0</v>
      </c>
      <c r="G431" s="566">
        <v>0</v>
      </c>
      <c r="H431" s="546" t="s">
        <v>839</v>
      </c>
    </row>
    <row r="432" spans="1:8" s="153" customFormat="1" x14ac:dyDescent="0.25">
      <c r="A432" s="557"/>
      <c r="B432" s="554"/>
      <c r="C432" s="256" t="s">
        <v>863</v>
      </c>
      <c r="D432" s="556"/>
      <c r="E432" s="546"/>
      <c r="F432" s="546"/>
      <c r="G432" s="566"/>
      <c r="H432" s="546"/>
    </row>
    <row r="433" spans="1:8" s="153" customFormat="1" x14ac:dyDescent="0.25">
      <c r="A433" s="553" t="s">
        <v>1001</v>
      </c>
      <c r="B433" s="554" t="s">
        <v>1002</v>
      </c>
      <c r="C433" s="256" t="s">
        <v>862</v>
      </c>
      <c r="D433" s="556">
        <v>0</v>
      </c>
      <c r="E433" s="546">
        <v>0</v>
      </c>
      <c r="F433" s="546">
        <v>0</v>
      </c>
      <c r="G433" s="566">
        <v>0</v>
      </c>
      <c r="H433" s="546" t="s">
        <v>839</v>
      </c>
    </row>
    <row r="434" spans="1:8" s="153" customFormat="1" x14ac:dyDescent="0.25">
      <c r="A434" s="553"/>
      <c r="B434" s="554"/>
      <c r="C434" s="256" t="s">
        <v>863</v>
      </c>
      <c r="D434" s="556"/>
      <c r="E434" s="546"/>
      <c r="F434" s="546"/>
      <c r="G434" s="566"/>
      <c r="H434" s="546"/>
    </row>
    <row r="435" spans="1:8" s="153" customFormat="1" ht="15.75" customHeight="1" x14ac:dyDescent="0.25">
      <c r="A435" s="553" t="s">
        <v>1003</v>
      </c>
      <c r="B435" s="554" t="s">
        <v>671</v>
      </c>
      <c r="C435" s="256" t="s">
        <v>862</v>
      </c>
      <c r="D435" s="556">
        <v>0</v>
      </c>
      <c r="E435" s="546">
        <v>0</v>
      </c>
      <c r="F435" s="546">
        <v>0</v>
      </c>
      <c r="G435" s="566">
        <v>0</v>
      </c>
      <c r="H435" s="546" t="s">
        <v>839</v>
      </c>
    </row>
    <row r="436" spans="1:8" s="153" customFormat="1" x14ac:dyDescent="0.25">
      <c r="A436" s="553"/>
      <c r="B436" s="554"/>
      <c r="C436" s="256" t="s">
        <v>863</v>
      </c>
      <c r="D436" s="556"/>
      <c r="E436" s="546"/>
      <c r="F436" s="546"/>
      <c r="G436" s="566"/>
      <c r="H436" s="546"/>
    </row>
    <row r="437" spans="1:8" s="153" customFormat="1" x14ac:dyDescent="0.25">
      <c r="A437" s="557"/>
      <c r="B437" s="554" t="s">
        <v>673</v>
      </c>
      <c r="C437" s="256" t="s">
        <v>862</v>
      </c>
      <c r="D437" s="556">
        <v>0</v>
      </c>
      <c r="E437" s="546">
        <v>0</v>
      </c>
      <c r="F437" s="546">
        <v>0</v>
      </c>
      <c r="G437" s="566">
        <v>0</v>
      </c>
      <c r="H437" s="546" t="s">
        <v>839</v>
      </c>
    </row>
    <row r="438" spans="1:8" s="153" customFormat="1" x14ac:dyDescent="0.25">
      <c r="A438" s="557"/>
      <c r="B438" s="554"/>
      <c r="C438" s="256" t="s">
        <v>863</v>
      </c>
      <c r="D438" s="556"/>
      <c r="E438" s="546"/>
      <c r="F438" s="546"/>
      <c r="G438" s="566"/>
      <c r="H438" s="546"/>
    </row>
    <row r="439" spans="1:8" s="153" customFormat="1" x14ac:dyDescent="0.25">
      <c r="A439" s="557"/>
      <c r="B439" s="554" t="s">
        <v>687</v>
      </c>
      <c r="C439" s="256" t="s">
        <v>862</v>
      </c>
      <c r="D439" s="556">
        <v>0</v>
      </c>
      <c r="E439" s="546">
        <v>0</v>
      </c>
      <c r="F439" s="546">
        <v>0</v>
      </c>
      <c r="G439" s="566">
        <v>0</v>
      </c>
      <c r="H439" s="546" t="s">
        <v>839</v>
      </c>
    </row>
    <row r="440" spans="1:8" s="153" customFormat="1" x14ac:dyDescent="0.25">
      <c r="A440" s="557"/>
      <c r="B440" s="554"/>
      <c r="C440" s="256" t="s">
        <v>863</v>
      </c>
      <c r="D440" s="556"/>
      <c r="E440" s="546"/>
      <c r="F440" s="546"/>
      <c r="G440" s="566"/>
      <c r="H440" s="546"/>
    </row>
    <row r="441" spans="1:8" s="153" customFormat="1" x14ac:dyDescent="0.25">
      <c r="A441" s="553" t="s">
        <v>1004</v>
      </c>
      <c r="B441" s="554" t="s">
        <v>676</v>
      </c>
      <c r="C441" s="256" t="s">
        <v>862</v>
      </c>
      <c r="D441" s="556">
        <v>0</v>
      </c>
      <c r="E441" s="546">
        <v>0</v>
      </c>
      <c r="F441" s="546">
        <v>0</v>
      </c>
      <c r="G441" s="566">
        <v>0</v>
      </c>
      <c r="H441" s="546" t="s">
        <v>839</v>
      </c>
    </row>
    <row r="442" spans="1:8" s="153" customFormat="1" x14ac:dyDescent="0.25">
      <c r="A442" s="553"/>
      <c r="B442" s="554"/>
      <c r="C442" s="256" t="s">
        <v>863</v>
      </c>
      <c r="D442" s="556"/>
      <c r="E442" s="546"/>
      <c r="F442" s="546"/>
      <c r="G442" s="566"/>
      <c r="H442" s="546"/>
    </row>
    <row r="443" spans="1:8" s="153" customFormat="1" ht="15.75" customHeight="1" x14ac:dyDescent="0.25">
      <c r="A443" s="553" t="s">
        <v>1005</v>
      </c>
      <c r="B443" s="554" t="s">
        <v>678</v>
      </c>
      <c r="C443" s="256" t="s">
        <v>862</v>
      </c>
      <c r="D443" s="556">
        <v>0</v>
      </c>
      <c r="E443" s="546">
        <v>0</v>
      </c>
      <c r="F443" s="546">
        <v>0</v>
      </c>
      <c r="G443" s="566">
        <v>0</v>
      </c>
      <c r="H443" s="546" t="s">
        <v>839</v>
      </c>
    </row>
    <row r="444" spans="1:8" s="153" customFormat="1" x14ac:dyDescent="0.25">
      <c r="A444" s="553"/>
      <c r="B444" s="554"/>
      <c r="C444" s="256" t="s">
        <v>863</v>
      </c>
      <c r="D444" s="556"/>
      <c r="E444" s="546"/>
      <c r="F444" s="546"/>
      <c r="G444" s="566"/>
      <c r="H444" s="546"/>
    </row>
    <row r="445" spans="1:8" s="153" customFormat="1" ht="15.75" customHeight="1" x14ac:dyDescent="0.25">
      <c r="A445" s="553" t="s">
        <v>1006</v>
      </c>
      <c r="B445" s="554" t="s">
        <v>680</v>
      </c>
      <c r="C445" s="256" t="s">
        <v>862</v>
      </c>
      <c r="D445" s="556">
        <v>0</v>
      </c>
      <c r="E445" s="546">
        <v>0</v>
      </c>
      <c r="F445" s="546">
        <v>0</v>
      </c>
      <c r="G445" s="566">
        <v>0</v>
      </c>
      <c r="H445" s="546" t="s">
        <v>839</v>
      </c>
    </row>
    <row r="446" spans="1:8" s="153" customFormat="1" x14ac:dyDescent="0.25">
      <c r="A446" s="553"/>
      <c r="B446" s="554"/>
      <c r="C446" s="256" t="s">
        <v>863</v>
      </c>
      <c r="D446" s="556"/>
      <c r="E446" s="546"/>
      <c r="F446" s="546"/>
      <c r="G446" s="566"/>
      <c r="H446" s="546"/>
    </row>
    <row r="447" spans="1:8" s="153" customFormat="1" ht="31.5" x14ac:dyDescent="0.25">
      <c r="A447" s="545" t="s">
        <v>681</v>
      </c>
      <c r="B447" s="255" t="s">
        <v>1007</v>
      </c>
      <c r="C447" s="256" t="s">
        <v>862</v>
      </c>
      <c r="D447" s="556">
        <v>0</v>
      </c>
      <c r="E447" s="546">
        <v>0</v>
      </c>
      <c r="F447" s="546">
        <v>0</v>
      </c>
      <c r="G447" s="566">
        <v>0</v>
      </c>
      <c r="H447" s="546" t="s">
        <v>839</v>
      </c>
    </row>
    <row r="448" spans="1:8" s="153" customFormat="1" x14ac:dyDescent="0.25">
      <c r="A448" s="545"/>
      <c r="B448" s="255" t="s">
        <v>970</v>
      </c>
      <c r="C448" s="256" t="s">
        <v>863</v>
      </c>
      <c r="D448" s="556"/>
      <c r="E448" s="546"/>
      <c r="F448" s="546"/>
      <c r="G448" s="566"/>
      <c r="H448" s="546"/>
    </row>
    <row r="449" spans="1:8" s="153" customFormat="1" x14ac:dyDescent="0.25">
      <c r="A449" s="553" t="s">
        <v>1008</v>
      </c>
      <c r="B449" s="255" t="s">
        <v>1009</v>
      </c>
      <c r="C449" s="256" t="s">
        <v>862</v>
      </c>
      <c r="D449" s="556">
        <v>0</v>
      </c>
      <c r="E449" s="546">
        <v>0</v>
      </c>
      <c r="F449" s="546">
        <v>0</v>
      </c>
      <c r="G449" s="566">
        <v>0</v>
      </c>
      <c r="H449" s="546" t="s">
        <v>839</v>
      </c>
    </row>
    <row r="450" spans="1:8" s="153" customFormat="1" x14ac:dyDescent="0.25">
      <c r="A450" s="553"/>
      <c r="B450" s="255" t="s">
        <v>970</v>
      </c>
      <c r="C450" s="256" t="s">
        <v>863</v>
      </c>
      <c r="D450" s="556"/>
      <c r="E450" s="546"/>
      <c r="F450" s="546"/>
      <c r="G450" s="566"/>
      <c r="H450" s="546"/>
    </row>
    <row r="451" spans="1:8" s="153" customFormat="1" x14ac:dyDescent="0.25">
      <c r="A451" s="557"/>
      <c r="B451" s="554" t="s">
        <v>664</v>
      </c>
      <c r="C451" s="256" t="s">
        <v>862</v>
      </c>
      <c r="D451" s="556">
        <v>0</v>
      </c>
      <c r="E451" s="546">
        <v>0</v>
      </c>
      <c r="F451" s="546">
        <v>0</v>
      </c>
      <c r="G451" s="566">
        <v>0</v>
      </c>
      <c r="H451" s="546" t="s">
        <v>839</v>
      </c>
    </row>
    <row r="452" spans="1:8" s="153" customFormat="1" x14ac:dyDescent="0.25">
      <c r="A452" s="557"/>
      <c r="B452" s="554"/>
      <c r="C452" s="256" t="s">
        <v>863</v>
      </c>
      <c r="D452" s="556"/>
      <c r="E452" s="546"/>
      <c r="F452" s="546"/>
      <c r="G452" s="566"/>
      <c r="H452" s="546"/>
    </row>
    <row r="453" spans="1:8" s="153" customFormat="1" x14ac:dyDescent="0.25">
      <c r="A453" s="557"/>
      <c r="B453" s="554" t="s">
        <v>666</v>
      </c>
      <c r="C453" s="256" t="s">
        <v>862</v>
      </c>
      <c r="D453" s="556">
        <v>0</v>
      </c>
      <c r="E453" s="546">
        <v>0</v>
      </c>
      <c r="F453" s="546">
        <v>0</v>
      </c>
      <c r="G453" s="566">
        <v>0</v>
      </c>
      <c r="H453" s="546" t="s">
        <v>839</v>
      </c>
    </row>
    <row r="454" spans="1:8" s="153" customFormat="1" x14ac:dyDescent="0.25">
      <c r="A454" s="557"/>
      <c r="B454" s="554"/>
      <c r="C454" s="256" t="s">
        <v>863</v>
      </c>
      <c r="D454" s="556"/>
      <c r="E454" s="546"/>
      <c r="F454" s="546"/>
      <c r="G454" s="566"/>
      <c r="H454" s="546"/>
    </row>
    <row r="455" spans="1:8" s="153" customFormat="1" ht="15.75" customHeight="1" x14ac:dyDescent="0.25">
      <c r="A455" s="557"/>
      <c r="B455" s="554" t="s">
        <v>214</v>
      </c>
      <c r="C455" s="256" t="s">
        <v>862</v>
      </c>
      <c r="D455" s="556">
        <v>0</v>
      </c>
      <c r="E455" s="546">
        <v>0</v>
      </c>
      <c r="F455" s="546">
        <v>0</v>
      </c>
      <c r="G455" s="566">
        <v>0</v>
      </c>
      <c r="H455" s="546" t="s">
        <v>839</v>
      </c>
    </row>
    <row r="456" spans="1:8" s="153" customFormat="1" x14ac:dyDescent="0.25">
      <c r="A456" s="557"/>
      <c r="B456" s="554"/>
      <c r="C456" s="256" t="s">
        <v>863</v>
      </c>
      <c r="D456" s="556"/>
      <c r="E456" s="546"/>
      <c r="F456" s="546"/>
      <c r="G456" s="566"/>
      <c r="H456" s="546"/>
    </row>
    <row r="457" spans="1:8" s="153" customFormat="1" x14ac:dyDescent="0.25">
      <c r="A457" s="553" t="s">
        <v>1010</v>
      </c>
      <c r="B457" s="554" t="s">
        <v>216</v>
      </c>
      <c r="C457" s="256" t="s">
        <v>862</v>
      </c>
      <c r="D457" s="556">
        <v>0</v>
      </c>
      <c r="E457" s="546">
        <v>0</v>
      </c>
      <c r="F457" s="546">
        <v>0</v>
      </c>
      <c r="G457" s="566">
        <v>0</v>
      </c>
      <c r="H457" s="546" t="s">
        <v>839</v>
      </c>
    </row>
    <row r="458" spans="1:8" s="153" customFormat="1" x14ac:dyDescent="0.25">
      <c r="A458" s="553"/>
      <c r="B458" s="554"/>
      <c r="C458" s="256" t="s">
        <v>863</v>
      </c>
      <c r="D458" s="556"/>
      <c r="E458" s="546"/>
      <c r="F458" s="546"/>
      <c r="G458" s="566"/>
      <c r="H458" s="546"/>
    </row>
    <row r="459" spans="1:8" s="153" customFormat="1" ht="15.75" customHeight="1" x14ac:dyDescent="0.25">
      <c r="A459" s="553" t="s">
        <v>1011</v>
      </c>
      <c r="B459" s="554" t="s">
        <v>218</v>
      </c>
      <c r="C459" s="256" t="s">
        <v>862</v>
      </c>
      <c r="D459" s="556">
        <v>0</v>
      </c>
      <c r="E459" s="546">
        <v>0</v>
      </c>
      <c r="F459" s="546">
        <v>0</v>
      </c>
      <c r="G459" s="566">
        <v>0</v>
      </c>
      <c r="H459" s="546" t="s">
        <v>839</v>
      </c>
    </row>
    <row r="460" spans="1:8" s="153" customFormat="1" x14ac:dyDescent="0.25">
      <c r="A460" s="553"/>
      <c r="B460" s="554"/>
      <c r="C460" s="256" t="s">
        <v>863</v>
      </c>
      <c r="D460" s="556"/>
      <c r="E460" s="546"/>
      <c r="F460" s="546"/>
      <c r="G460" s="566"/>
      <c r="H460" s="546"/>
    </row>
    <row r="461" spans="1:8" s="153" customFormat="1" ht="15.75" customHeight="1" x14ac:dyDescent="0.25">
      <c r="A461" s="545" t="s">
        <v>219</v>
      </c>
      <c r="B461" s="554" t="s">
        <v>1012</v>
      </c>
      <c r="C461" s="256" t="s">
        <v>862</v>
      </c>
      <c r="D461" s="556">
        <v>0</v>
      </c>
      <c r="E461" s="546">
        <v>0</v>
      </c>
      <c r="F461" s="546">
        <v>0</v>
      </c>
      <c r="G461" s="566">
        <v>0</v>
      </c>
      <c r="H461" s="546" t="s">
        <v>839</v>
      </c>
    </row>
    <row r="462" spans="1:8" s="153" customFormat="1" x14ac:dyDescent="0.25">
      <c r="A462" s="545"/>
      <c r="B462" s="554"/>
      <c r="C462" s="256" t="s">
        <v>863</v>
      </c>
      <c r="D462" s="556"/>
      <c r="E462" s="546"/>
      <c r="F462" s="546"/>
      <c r="G462" s="566"/>
      <c r="H462" s="546"/>
    </row>
    <row r="463" spans="1:8" s="153" customFormat="1" ht="47.25" x14ac:dyDescent="0.25">
      <c r="A463" s="545" t="s">
        <v>221</v>
      </c>
      <c r="B463" s="255" t="s">
        <v>1013</v>
      </c>
      <c r="C463" s="256" t="s">
        <v>862</v>
      </c>
      <c r="D463" s="556">
        <f t="shared" ref="D463" si="31">D384-D398</f>
        <v>0</v>
      </c>
      <c r="E463" s="546">
        <v>0</v>
      </c>
      <c r="F463" s="546">
        <v>0</v>
      </c>
      <c r="G463" s="566">
        <v>0</v>
      </c>
      <c r="H463" s="546" t="s">
        <v>839</v>
      </c>
    </row>
    <row r="464" spans="1:8" s="153" customFormat="1" x14ac:dyDescent="0.25">
      <c r="A464" s="545"/>
      <c r="B464" s="255" t="s">
        <v>1014</v>
      </c>
      <c r="C464" s="256" t="s">
        <v>863</v>
      </c>
      <c r="D464" s="556"/>
      <c r="E464" s="546"/>
      <c r="F464" s="546"/>
      <c r="G464" s="566"/>
      <c r="H464" s="546"/>
    </row>
    <row r="465" spans="1:8" s="153" customFormat="1" ht="15.75" customHeight="1" x14ac:dyDescent="0.25">
      <c r="A465" s="553" t="s">
        <v>1015</v>
      </c>
      <c r="B465" s="554" t="s">
        <v>224</v>
      </c>
      <c r="C465" s="256" t="s">
        <v>862</v>
      </c>
      <c r="D465" s="556">
        <v>0</v>
      </c>
      <c r="E465" s="546">
        <v>0</v>
      </c>
      <c r="F465" s="546">
        <v>0</v>
      </c>
      <c r="G465" s="566">
        <v>0</v>
      </c>
      <c r="H465" s="546" t="s">
        <v>839</v>
      </c>
    </row>
    <row r="466" spans="1:8" s="153" customFormat="1" x14ac:dyDescent="0.25">
      <c r="A466" s="553"/>
      <c r="B466" s="554"/>
      <c r="C466" s="256" t="s">
        <v>863</v>
      </c>
      <c r="D466" s="556"/>
      <c r="E466" s="546"/>
      <c r="F466" s="546"/>
      <c r="G466" s="566"/>
      <c r="H466" s="546"/>
    </row>
    <row r="467" spans="1:8" s="153" customFormat="1" ht="15.75" customHeight="1" x14ac:dyDescent="0.25">
      <c r="A467" s="553" t="s">
        <v>1016</v>
      </c>
      <c r="B467" s="554" t="s">
        <v>226</v>
      </c>
      <c r="C467" s="256" t="s">
        <v>862</v>
      </c>
      <c r="D467" s="556">
        <v>0</v>
      </c>
      <c r="E467" s="546">
        <v>0</v>
      </c>
      <c r="F467" s="546">
        <v>0</v>
      </c>
      <c r="G467" s="566">
        <v>0</v>
      </c>
      <c r="H467" s="546" t="s">
        <v>839</v>
      </c>
    </row>
    <row r="468" spans="1:8" s="153" customFormat="1" x14ac:dyDescent="0.25">
      <c r="A468" s="553"/>
      <c r="B468" s="554"/>
      <c r="C468" s="256" t="s">
        <v>863</v>
      </c>
      <c r="D468" s="556"/>
      <c r="E468" s="546"/>
      <c r="F468" s="546"/>
      <c r="G468" s="566"/>
      <c r="H468" s="546"/>
    </row>
    <row r="469" spans="1:8" s="153" customFormat="1" ht="47.25" x14ac:dyDescent="0.25">
      <c r="A469" s="545" t="s">
        <v>227</v>
      </c>
      <c r="B469" s="255" t="s">
        <v>1017</v>
      </c>
      <c r="C469" s="256" t="s">
        <v>862</v>
      </c>
      <c r="D469" s="556">
        <f t="shared" ref="D469" si="32">D421-D447</f>
        <v>0</v>
      </c>
      <c r="E469" s="546">
        <v>0</v>
      </c>
      <c r="F469" s="546">
        <v>0</v>
      </c>
      <c r="G469" s="566">
        <v>0</v>
      </c>
      <c r="H469" s="546" t="s">
        <v>839</v>
      </c>
    </row>
    <row r="470" spans="1:8" s="153" customFormat="1" x14ac:dyDescent="0.25">
      <c r="A470" s="545"/>
      <c r="B470" s="255" t="s">
        <v>1018</v>
      </c>
      <c r="C470" s="256" t="s">
        <v>863</v>
      </c>
      <c r="D470" s="556"/>
      <c r="E470" s="546"/>
      <c r="F470" s="546"/>
      <c r="G470" s="566"/>
      <c r="H470" s="546"/>
    </row>
    <row r="471" spans="1:8" s="153" customFormat="1" ht="15.75" customHeight="1" x14ac:dyDescent="0.25">
      <c r="A471" s="553" t="s">
        <v>1019</v>
      </c>
      <c r="B471" s="554" t="s">
        <v>230</v>
      </c>
      <c r="C471" s="256" t="s">
        <v>862</v>
      </c>
      <c r="D471" s="556">
        <v>0</v>
      </c>
      <c r="E471" s="546">
        <v>0</v>
      </c>
      <c r="F471" s="546">
        <v>0</v>
      </c>
      <c r="G471" s="566">
        <v>0</v>
      </c>
      <c r="H471" s="546" t="s">
        <v>839</v>
      </c>
    </row>
    <row r="472" spans="1:8" s="153" customFormat="1" x14ac:dyDescent="0.25">
      <c r="A472" s="553"/>
      <c r="B472" s="554"/>
      <c r="C472" s="256" t="s">
        <v>863</v>
      </c>
      <c r="D472" s="556"/>
      <c r="E472" s="546"/>
      <c r="F472" s="546"/>
      <c r="G472" s="566"/>
      <c r="H472" s="546"/>
    </row>
    <row r="473" spans="1:8" s="153" customFormat="1" ht="15.75" customHeight="1" x14ac:dyDescent="0.25">
      <c r="A473" s="553" t="s">
        <v>1020</v>
      </c>
      <c r="B473" s="554" t="s">
        <v>232</v>
      </c>
      <c r="C473" s="256" t="s">
        <v>862</v>
      </c>
      <c r="D473" s="556">
        <v>0</v>
      </c>
      <c r="E473" s="546">
        <v>0</v>
      </c>
      <c r="F473" s="546">
        <v>0</v>
      </c>
      <c r="G473" s="566">
        <v>0</v>
      </c>
      <c r="H473" s="546" t="s">
        <v>839</v>
      </c>
    </row>
    <row r="474" spans="1:8" s="153" customFormat="1" x14ac:dyDescent="0.25">
      <c r="A474" s="553"/>
      <c r="B474" s="554"/>
      <c r="C474" s="256" t="s">
        <v>863</v>
      </c>
      <c r="D474" s="556"/>
      <c r="E474" s="546"/>
      <c r="F474" s="546"/>
      <c r="G474" s="566"/>
      <c r="H474" s="546"/>
    </row>
    <row r="475" spans="1:8" s="153" customFormat="1" ht="15.75" customHeight="1" x14ac:dyDescent="0.25">
      <c r="A475" s="545" t="s">
        <v>233</v>
      </c>
      <c r="B475" s="554" t="s">
        <v>234</v>
      </c>
      <c r="C475" s="256" t="s">
        <v>862</v>
      </c>
      <c r="D475" s="556">
        <v>0</v>
      </c>
      <c r="E475" s="546">
        <v>0</v>
      </c>
      <c r="F475" s="546">
        <v>0</v>
      </c>
      <c r="G475" s="566">
        <v>0</v>
      </c>
      <c r="H475" s="546" t="s">
        <v>839</v>
      </c>
    </row>
    <row r="476" spans="1:8" s="153" customFormat="1" x14ac:dyDescent="0.25">
      <c r="A476" s="545"/>
      <c r="B476" s="554"/>
      <c r="C476" s="256" t="s">
        <v>863</v>
      </c>
      <c r="D476" s="556"/>
      <c r="E476" s="546"/>
      <c r="F476" s="546"/>
      <c r="G476" s="566"/>
      <c r="H476" s="546"/>
    </row>
    <row r="477" spans="1:8" s="153" customFormat="1" x14ac:dyDescent="0.25">
      <c r="A477" s="545" t="s">
        <v>235</v>
      </c>
      <c r="B477" s="255" t="s">
        <v>1021</v>
      </c>
      <c r="C477" s="256" t="s">
        <v>862</v>
      </c>
      <c r="D477" s="556">
        <f t="shared" ref="D477" si="33">D475+D469+D463</f>
        <v>0</v>
      </c>
      <c r="E477" s="546">
        <v>0</v>
      </c>
      <c r="F477" s="546">
        <v>0</v>
      </c>
      <c r="G477" s="566">
        <v>0</v>
      </c>
      <c r="H477" s="546" t="s">
        <v>839</v>
      </c>
    </row>
    <row r="478" spans="1:8" s="153" customFormat="1" ht="31.5" x14ac:dyDescent="0.25">
      <c r="A478" s="545"/>
      <c r="B478" s="255" t="s">
        <v>1022</v>
      </c>
      <c r="C478" s="256" t="s">
        <v>863</v>
      </c>
      <c r="D478" s="556"/>
      <c r="E478" s="546"/>
      <c r="F478" s="546"/>
      <c r="G478" s="566"/>
      <c r="H478" s="546"/>
    </row>
    <row r="479" spans="1:8" s="153" customFormat="1" ht="15.75" customHeight="1" x14ac:dyDescent="0.25">
      <c r="A479" s="545" t="s">
        <v>237</v>
      </c>
      <c r="B479" s="554" t="s">
        <v>238</v>
      </c>
      <c r="C479" s="256" t="s">
        <v>862</v>
      </c>
      <c r="D479" s="556">
        <v>0</v>
      </c>
      <c r="E479" s="546">
        <v>0</v>
      </c>
      <c r="F479" s="546">
        <v>0</v>
      </c>
      <c r="G479" s="566">
        <v>0</v>
      </c>
      <c r="H479" s="546" t="s">
        <v>839</v>
      </c>
    </row>
    <row r="480" spans="1:8" s="153" customFormat="1" x14ac:dyDescent="0.25">
      <c r="A480" s="545"/>
      <c r="B480" s="554"/>
      <c r="C480" s="256" t="s">
        <v>863</v>
      </c>
      <c r="D480" s="556"/>
      <c r="E480" s="546"/>
      <c r="F480" s="546"/>
      <c r="G480" s="566"/>
      <c r="H480" s="546"/>
    </row>
    <row r="481" spans="1:8" s="153" customFormat="1" ht="15.75" customHeight="1" x14ac:dyDescent="0.25">
      <c r="A481" s="545" t="s">
        <v>1023</v>
      </c>
      <c r="B481" s="554" t="s">
        <v>240</v>
      </c>
      <c r="C481" s="256" t="s">
        <v>862</v>
      </c>
      <c r="D481" s="556">
        <v>0</v>
      </c>
      <c r="E481" s="546">
        <v>0</v>
      </c>
      <c r="F481" s="546">
        <v>0</v>
      </c>
      <c r="G481" s="566">
        <v>0</v>
      </c>
      <c r="H481" s="546" t="s">
        <v>839</v>
      </c>
    </row>
    <row r="482" spans="1:8" s="153" customFormat="1" x14ac:dyDescent="0.25">
      <c r="A482" s="545"/>
      <c r="B482" s="554"/>
      <c r="C482" s="256" t="s">
        <v>863</v>
      </c>
      <c r="D482" s="556"/>
      <c r="E482" s="546"/>
      <c r="F482" s="546"/>
      <c r="G482" s="566"/>
      <c r="H482" s="546"/>
    </row>
    <row r="483" spans="1:8" s="153" customFormat="1" x14ac:dyDescent="0.25">
      <c r="A483" s="256" t="s">
        <v>241</v>
      </c>
      <c r="B483" s="255" t="s">
        <v>110</v>
      </c>
      <c r="C483" s="256" t="s">
        <v>242</v>
      </c>
      <c r="D483" s="266"/>
      <c r="E483" s="253"/>
      <c r="F483" s="252"/>
      <c r="G483" s="269"/>
      <c r="H483" s="252"/>
    </row>
    <row r="484" spans="1:8" s="153" customFormat="1" ht="15.75" customHeight="1" x14ac:dyDescent="0.25">
      <c r="A484" s="553" t="s">
        <v>1024</v>
      </c>
      <c r="B484" s="554" t="s">
        <v>244</v>
      </c>
      <c r="C484" s="256" t="s">
        <v>862</v>
      </c>
      <c r="D484" s="556">
        <v>0</v>
      </c>
      <c r="E484" s="546">
        <v>0</v>
      </c>
      <c r="F484" s="546">
        <v>0</v>
      </c>
      <c r="G484" s="566">
        <v>0</v>
      </c>
      <c r="H484" s="559" t="s">
        <v>839</v>
      </c>
    </row>
    <row r="485" spans="1:8" s="153" customFormat="1" x14ac:dyDescent="0.25">
      <c r="A485" s="553"/>
      <c r="B485" s="554"/>
      <c r="C485" s="256" t="s">
        <v>863</v>
      </c>
      <c r="D485" s="556"/>
      <c r="E485" s="546"/>
      <c r="F485" s="546"/>
      <c r="G485" s="566"/>
      <c r="H485" s="559"/>
    </row>
    <row r="486" spans="1:8" s="153" customFormat="1" ht="15.75" customHeight="1" x14ac:dyDescent="0.25">
      <c r="A486" s="557" t="s">
        <v>1025</v>
      </c>
      <c r="B486" s="554" t="s">
        <v>246</v>
      </c>
      <c r="C486" s="256" t="s">
        <v>862</v>
      </c>
      <c r="D486" s="556">
        <v>0</v>
      </c>
      <c r="E486" s="546">
        <v>0</v>
      </c>
      <c r="F486" s="546">
        <v>0</v>
      </c>
      <c r="G486" s="566">
        <v>0</v>
      </c>
      <c r="H486" s="559" t="s">
        <v>839</v>
      </c>
    </row>
    <row r="487" spans="1:8" s="153" customFormat="1" x14ac:dyDescent="0.25">
      <c r="A487" s="557"/>
      <c r="B487" s="554"/>
      <c r="C487" s="256" t="s">
        <v>863</v>
      </c>
      <c r="D487" s="556"/>
      <c r="E487" s="546"/>
      <c r="F487" s="546"/>
      <c r="G487" s="566"/>
      <c r="H487" s="559"/>
    </row>
    <row r="488" spans="1:8" s="153" customFormat="1" x14ac:dyDescent="0.25">
      <c r="A488" s="545" t="s">
        <v>247</v>
      </c>
      <c r="B488" s="554" t="s">
        <v>248</v>
      </c>
      <c r="C488" s="256" t="s">
        <v>862</v>
      </c>
      <c r="D488" s="556">
        <v>0</v>
      </c>
      <c r="E488" s="546">
        <v>0</v>
      </c>
      <c r="F488" s="546">
        <v>0</v>
      </c>
      <c r="G488" s="566">
        <v>0</v>
      </c>
      <c r="H488" s="559" t="s">
        <v>839</v>
      </c>
    </row>
    <row r="489" spans="1:8" s="153" customFormat="1" x14ac:dyDescent="0.25">
      <c r="A489" s="545"/>
      <c r="B489" s="554"/>
      <c r="C489" s="256" t="s">
        <v>863</v>
      </c>
      <c r="D489" s="556"/>
      <c r="E489" s="546"/>
      <c r="F489" s="546"/>
      <c r="G489" s="566"/>
      <c r="H489" s="559"/>
    </row>
    <row r="490" spans="1:8" s="153" customFormat="1" ht="15.75" customHeight="1" x14ac:dyDescent="0.25">
      <c r="A490" s="545" t="s">
        <v>249</v>
      </c>
      <c r="B490" s="554" t="s">
        <v>23</v>
      </c>
      <c r="C490" s="256" t="s">
        <v>862</v>
      </c>
      <c r="D490" s="556">
        <v>0</v>
      </c>
      <c r="E490" s="546">
        <v>0</v>
      </c>
      <c r="F490" s="546">
        <v>0</v>
      </c>
      <c r="G490" s="566">
        <v>0</v>
      </c>
      <c r="H490" s="559" t="s">
        <v>839</v>
      </c>
    </row>
    <row r="491" spans="1:8" s="153" customFormat="1" x14ac:dyDescent="0.25">
      <c r="A491" s="545"/>
      <c r="B491" s="554"/>
      <c r="C491" s="256" t="s">
        <v>863</v>
      </c>
      <c r="D491" s="556"/>
      <c r="E491" s="546"/>
      <c r="F491" s="546"/>
      <c r="G491" s="566"/>
      <c r="H491" s="559"/>
    </row>
    <row r="492" spans="1:8" s="153" customFormat="1" x14ac:dyDescent="0.25">
      <c r="A492" s="545" t="s">
        <v>250</v>
      </c>
      <c r="B492" s="554" t="s">
        <v>248</v>
      </c>
      <c r="C492" s="256" t="s">
        <v>862</v>
      </c>
      <c r="D492" s="556">
        <v>0</v>
      </c>
      <c r="E492" s="546">
        <v>0</v>
      </c>
      <c r="F492" s="546">
        <v>0</v>
      </c>
      <c r="G492" s="566">
        <v>0</v>
      </c>
      <c r="H492" s="559" t="s">
        <v>839</v>
      </c>
    </row>
    <row r="493" spans="1:8" s="153" customFormat="1" x14ac:dyDescent="0.25">
      <c r="A493" s="545"/>
      <c r="B493" s="554"/>
      <c r="C493" s="256" t="s">
        <v>863</v>
      </c>
      <c r="D493" s="556"/>
      <c r="E493" s="546"/>
      <c r="F493" s="546"/>
      <c r="G493" s="566"/>
      <c r="H493" s="559"/>
    </row>
    <row r="494" spans="1:8" s="153" customFormat="1" ht="15.75" customHeight="1" x14ac:dyDescent="0.25">
      <c r="A494" s="545" t="s">
        <v>251</v>
      </c>
      <c r="B494" s="554" t="s">
        <v>25</v>
      </c>
      <c r="C494" s="256" t="s">
        <v>862</v>
      </c>
      <c r="D494" s="556">
        <v>0</v>
      </c>
      <c r="E494" s="546">
        <v>0</v>
      </c>
      <c r="F494" s="546">
        <v>0</v>
      </c>
      <c r="G494" s="566">
        <v>0</v>
      </c>
      <c r="H494" s="559" t="s">
        <v>839</v>
      </c>
    </row>
    <row r="495" spans="1:8" s="153" customFormat="1" x14ac:dyDescent="0.25">
      <c r="A495" s="545"/>
      <c r="B495" s="554"/>
      <c r="C495" s="256" t="s">
        <v>863</v>
      </c>
      <c r="D495" s="556"/>
      <c r="E495" s="546"/>
      <c r="F495" s="546"/>
      <c r="G495" s="566"/>
      <c r="H495" s="559"/>
    </row>
    <row r="496" spans="1:8" s="153" customFormat="1" x14ac:dyDescent="0.25">
      <c r="A496" s="545" t="s">
        <v>252</v>
      </c>
      <c r="B496" s="554" t="s">
        <v>248</v>
      </c>
      <c r="C496" s="256" t="s">
        <v>862</v>
      </c>
      <c r="D496" s="556">
        <v>0</v>
      </c>
      <c r="E496" s="546">
        <v>0</v>
      </c>
      <c r="F496" s="546">
        <v>0</v>
      </c>
      <c r="G496" s="566">
        <v>0</v>
      </c>
      <c r="H496" s="559" t="s">
        <v>839</v>
      </c>
    </row>
    <row r="497" spans="1:8" s="153" customFormat="1" x14ac:dyDescent="0.25">
      <c r="A497" s="545"/>
      <c r="B497" s="554"/>
      <c r="C497" s="256" t="s">
        <v>863</v>
      </c>
      <c r="D497" s="556"/>
      <c r="E497" s="546"/>
      <c r="F497" s="546"/>
      <c r="G497" s="566"/>
      <c r="H497" s="559"/>
    </row>
    <row r="498" spans="1:8" s="153" customFormat="1" ht="15.75" customHeight="1" x14ac:dyDescent="0.25">
      <c r="A498" s="545" t="s">
        <v>253</v>
      </c>
      <c r="B498" s="554" t="s">
        <v>27</v>
      </c>
      <c r="C498" s="256" t="s">
        <v>862</v>
      </c>
      <c r="D498" s="556">
        <v>0</v>
      </c>
      <c r="E498" s="546">
        <v>0</v>
      </c>
      <c r="F498" s="546">
        <v>0</v>
      </c>
      <c r="G498" s="566">
        <v>0</v>
      </c>
      <c r="H498" s="559" t="s">
        <v>839</v>
      </c>
    </row>
    <row r="499" spans="1:8" s="153" customFormat="1" x14ac:dyDescent="0.25">
      <c r="A499" s="545"/>
      <c r="B499" s="554"/>
      <c r="C499" s="256" t="s">
        <v>863</v>
      </c>
      <c r="D499" s="556"/>
      <c r="E499" s="546"/>
      <c r="F499" s="546"/>
      <c r="G499" s="566"/>
      <c r="H499" s="559"/>
    </row>
    <row r="500" spans="1:8" s="153" customFormat="1" x14ac:dyDescent="0.25">
      <c r="A500" s="545" t="s">
        <v>254</v>
      </c>
      <c r="B500" s="554" t="s">
        <v>248</v>
      </c>
      <c r="C500" s="256" t="s">
        <v>862</v>
      </c>
      <c r="D500" s="556">
        <v>0</v>
      </c>
      <c r="E500" s="546">
        <v>0</v>
      </c>
      <c r="F500" s="546">
        <v>0</v>
      </c>
      <c r="G500" s="566">
        <v>0</v>
      </c>
      <c r="H500" s="559" t="s">
        <v>839</v>
      </c>
    </row>
    <row r="501" spans="1:8" s="153" customFormat="1" x14ac:dyDescent="0.25">
      <c r="A501" s="545"/>
      <c r="B501" s="554"/>
      <c r="C501" s="256" t="s">
        <v>863</v>
      </c>
      <c r="D501" s="556"/>
      <c r="E501" s="546"/>
      <c r="F501" s="546"/>
      <c r="G501" s="566"/>
      <c r="H501" s="559"/>
    </row>
    <row r="502" spans="1:8" s="153" customFormat="1" ht="15.75" customHeight="1" x14ac:dyDescent="0.25">
      <c r="A502" s="557" t="s">
        <v>1026</v>
      </c>
      <c r="B502" s="554" t="s">
        <v>256</v>
      </c>
      <c r="C502" s="256" t="s">
        <v>862</v>
      </c>
      <c r="D502" s="556">
        <v>0</v>
      </c>
      <c r="E502" s="546">
        <v>0</v>
      </c>
      <c r="F502" s="546">
        <v>0</v>
      </c>
      <c r="G502" s="566">
        <v>0</v>
      </c>
      <c r="H502" s="559" t="s">
        <v>839</v>
      </c>
    </row>
    <row r="503" spans="1:8" s="153" customFormat="1" x14ac:dyDescent="0.25">
      <c r="A503" s="557"/>
      <c r="B503" s="554"/>
      <c r="C503" s="256" t="s">
        <v>863</v>
      </c>
      <c r="D503" s="556"/>
      <c r="E503" s="546"/>
      <c r="F503" s="546"/>
      <c r="G503" s="566"/>
      <c r="H503" s="559"/>
    </row>
    <row r="504" spans="1:8" s="153" customFormat="1" x14ac:dyDescent="0.25">
      <c r="A504" s="545" t="s">
        <v>257</v>
      </c>
      <c r="B504" s="554" t="s">
        <v>248</v>
      </c>
      <c r="C504" s="256" t="s">
        <v>862</v>
      </c>
      <c r="D504" s="556">
        <v>0</v>
      </c>
      <c r="E504" s="546">
        <v>0</v>
      </c>
      <c r="F504" s="546">
        <v>0</v>
      </c>
      <c r="G504" s="566">
        <v>0</v>
      </c>
      <c r="H504" s="559" t="s">
        <v>839</v>
      </c>
    </row>
    <row r="505" spans="1:8" s="153" customFormat="1" x14ac:dyDescent="0.25">
      <c r="A505" s="545"/>
      <c r="B505" s="554"/>
      <c r="C505" s="256" t="s">
        <v>863</v>
      </c>
      <c r="D505" s="556"/>
      <c r="E505" s="546"/>
      <c r="F505" s="546"/>
      <c r="G505" s="566"/>
      <c r="H505" s="559"/>
    </row>
    <row r="506" spans="1:8" s="153" customFormat="1" ht="15.75" customHeight="1" x14ac:dyDescent="0.25">
      <c r="A506" s="557" t="s">
        <v>1027</v>
      </c>
      <c r="B506" s="554" t="s">
        <v>259</v>
      </c>
      <c r="C506" s="256" t="s">
        <v>862</v>
      </c>
      <c r="D506" s="556">
        <v>0</v>
      </c>
      <c r="E506" s="546">
        <v>0</v>
      </c>
      <c r="F506" s="546">
        <v>0</v>
      </c>
      <c r="G506" s="566">
        <v>0</v>
      </c>
      <c r="H506" s="559" t="s">
        <v>839</v>
      </c>
    </row>
    <row r="507" spans="1:8" s="153" customFormat="1" x14ac:dyDescent="0.25">
      <c r="A507" s="557"/>
      <c r="B507" s="554"/>
      <c r="C507" s="256" t="s">
        <v>863</v>
      </c>
      <c r="D507" s="556"/>
      <c r="E507" s="546"/>
      <c r="F507" s="546"/>
      <c r="G507" s="566"/>
      <c r="H507" s="559"/>
    </row>
    <row r="508" spans="1:8" s="153" customFormat="1" x14ac:dyDescent="0.25">
      <c r="A508" s="545" t="s">
        <v>260</v>
      </c>
      <c r="B508" s="554" t="s">
        <v>248</v>
      </c>
      <c r="C508" s="256" t="s">
        <v>862</v>
      </c>
      <c r="D508" s="556">
        <v>0</v>
      </c>
      <c r="E508" s="546">
        <v>0</v>
      </c>
      <c r="F508" s="546">
        <v>0</v>
      </c>
      <c r="G508" s="566">
        <v>0</v>
      </c>
      <c r="H508" s="559" t="s">
        <v>839</v>
      </c>
    </row>
    <row r="509" spans="1:8" s="153" customFormat="1" x14ac:dyDescent="0.25">
      <c r="A509" s="545"/>
      <c r="B509" s="554"/>
      <c r="C509" s="256" t="s">
        <v>863</v>
      </c>
      <c r="D509" s="556"/>
      <c r="E509" s="546"/>
      <c r="F509" s="546"/>
      <c r="G509" s="566"/>
      <c r="H509" s="559"/>
    </row>
    <row r="510" spans="1:8" s="153" customFormat="1" ht="15.75" customHeight="1" x14ac:dyDescent="0.25">
      <c r="A510" s="557" t="s">
        <v>1028</v>
      </c>
      <c r="B510" s="554" t="s">
        <v>262</v>
      </c>
      <c r="C510" s="256" t="s">
        <v>862</v>
      </c>
      <c r="D510" s="556">
        <v>0</v>
      </c>
      <c r="E510" s="546">
        <v>0</v>
      </c>
      <c r="F510" s="546">
        <v>0</v>
      </c>
      <c r="G510" s="566">
        <v>0</v>
      </c>
      <c r="H510" s="559" t="s">
        <v>839</v>
      </c>
    </row>
    <row r="511" spans="1:8" s="153" customFormat="1" x14ac:dyDescent="0.25">
      <c r="A511" s="557"/>
      <c r="B511" s="554"/>
      <c r="C511" s="256" t="s">
        <v>863</v>
      </c>
      <c r="D511" s="556"/>
      <c r="E511" s="546"/>
      <c r="F511" s="546"/>
      <c r="G511" s="566"/>
      <c r="H511" s="559"/>
    </row>
    <row r="512" spans="1:8" s="153" customFormat="1" x14ac:dyDescent="0.25">
      <c r="A512" s="545" t="s">
        <v>263</v>
      </c>
      <c r="B512" s="554" t="s">
        <v>248</v>
      </c>
      <c r="C512" s="256" t="s">
        <v>862</v>
      </c>
      <c r="D512" s="556">
        <v>0</v>
      </c>
      <c r="E512" s="546">
        <v>0</v>
      </c>
      <c r="F512" s="546">
        <v>0</v>
      </c>
      <c r="G512" s="566">
        <v>0</v>
      </c>
      <c r="H512" s="559" t="s">
        <v>839</v>
      </c>
    </row>
    <row r="513" spans="1:8" s="153" customFormat="1" x14ac:dyDescent="0.25">
      <c r="A513" s="545"/>
      <c r="B513" s="554"/>
      <c r="C513" s="256" t="s">
        <v>863</v>
      </c>
      <c r="D513" s="556"/>
      <c r="E513" s="546"/>
      <c r="F513" s="546"/>
      <c r="G513" s="566"/>
      <c r="H513" s="559"/>
    </row>
    <row r="514" spans="1:8" s="153" customFormat="1" ht="15.75" customHeight="1" x14ac:dyDescent="0.25">
      <c r="A514" s="557" t="s">
        <v>1029</v>
      </c>
      <c r="B514" s="554" t="s">
        <v>265</v>
      </c>
      <c r="C514" s="256" t="s">
        <v>862</v>
      </c>
      <c r="D514" s="556">
        <v>0</v>
      </c>
      <c r="E514" s="546">
        <v>0</v>
      </c>
      <c r="F514" s="546">
        <v>0</v>
      </c>
      <c r="G514" s="566">
        <v>0</v>
      </c>
      <c r="H514" s="559" t="s">
        <v>839</v>
      </c>
    </row>
    <row r="515" spans="1:8" s="153" customFormat="1" x14ac:dyDescent="0.25">
      <c r="A515" s="557"/>
      <c r="B515" s="554"/>
      <c r="C515" s="256" t="s">
        <v>863</v>
      </c>
      <c r="D515" s="556"/>
      <c r="E515" s="546"/>
      <c r="F515" s="546"/>
      <c r="G515" s="566"/>
      <c r="H515" s="559"/>
    </row>
    <row r="516" spans="1:8" s="153" customFormat="1" x14ac:dyDescent="0.25">
      <c r="A516" s="545" t="s">
        <v>266</v>
      </c>
      <c r="B516" s="554" t="s">
        <v>248</v>
      </c>
      <c r="C516" s="256" t="s">
        <v>862</v>
      </c>
      <c r="D516" s="556">
        <v>0</v>
      </c>
      <c r="E516" s="546">
        <v>0</v>
      </c>
      <c r="F516" s="546">
        <v>0</v>
      </c>
      <c r="G516" s="566">
        <v>0</v>
      </c>
      <c r="H516" s="559" t="s">
        <v>839</v>
      </c>
    </row>
    <row r="517" spans="1:8" s="153" customFormat="1" x14ac:dyDescent="0.25">
      <c r="A517" s="545"/>
      <c r="B517" s="554"/>
      <c r="C517" s="256" t="s">
        <v>863</v>
      </c>
      <c r="D517" s="556"/>
      <c r="E517" s="546"/>
      <c r="F517" s="546"/>
      <c r="G517" s="566"/>
      <c r="H517" s="559"/>
    </row>
    <row r="518" spans="1:8" s="153" customFormat="1" ht="15.75" customHeight="1" x14ac:dyDescent="0.25">
      <c r="A518" s="557" t="s">
        <v>1030</v>
      </c>
      <c r="B518" s="554" t="s">
        <v>268</v>
      </c>
      <c r="C518" s="256" t="s">
        <v>862</v>
      </c>
      <c r="D518" s="556">
        <v>0</v>
      </c>
      <c r="E518" s="546">
        <v>0</v>
      </c>
      <c r="F518" s="546">
        <v>0</v>
      </c>
      <c r="G518" s="566">
        <v>0</v>
      </c>
      <c r="H518" s="559" t="s">
        <v>839</v>
      </c>
    </row>
    <row r="519" spans="1:8" s="153" customFormat="1" x14ac:dyDescent="0.25">
      <c r="A519" s="557"/>
      <c r="B519" s="554"/>
      <c r="C519" s="256" t="s">
        <v>863</v>
      </c>
      <c r="D519" s="556"/>
      <c r="E519" s="546"/>
      <c r="F519" s="546"/>
      <c r="G519" s="566"/>
      <c r="H519" s="559"/>
    </row>
    <row r="520" spans="1:8" s="153" customFormat="1" x14ac:dyDescent="0.25">
      <c r="A520" s="545" t="s">
        <v>1031</v>
      </c>
      <c r="B520" s="554" t="s">
        <v>248</v>
      </c>
      <c r="C520" s="256" t="s">
        <v>862</v>
      </c>
      <c r="D520" s="556">
        <v>0</v>
      </c>
      <c r="E520" s="546">
        <v>0</v>
      </c>
      <c r="F520" s="546">
        <v>0</v>
      </c>
      <c r="G520" s="566">
        <v>0</v>
      </c>
      <c r="H520" s="559" t="s">
        <v>839</v>
      </c>
    </row>
    <row r="521" spans="1:8" s="153" customFormat="1" x14ac:dyDescent="0.25">
      <c r="A521" s="545"/>
      <c r="B521" s="554"/>
      <c r="C521" s="256" t="s">
        <v>863</v>
      </c>
      <c r="D521" s="556"/>
      <c r="E521" s="546"/>
      <c r="F521" s="546"/>
      <c r="G521" s="566"/>
      <c r="H521" s="559"/>
    </row>
    <row r="522" spans="1:8" s="153" customFormat="1" ht="15.75" customHeight="1" x14ac:dyDescent="0.25">
      <c r="A522" s="557" t="s">
        <v>1032</v>
      </c>
      <c r="B522" s="554" t="s">
        <v>270</v>
      </c>
      <c r="C522" s="256" t="s">
        <v>862</v>
      </c>
      <c r="D522" s="556">
        <v>0</v>
      </c>
      <c r="E522" s="546">
        <v>0</v>
      </c>
      <c r="F522" s="546">
        <v>0</v>
      </c>
      <c r="G522" s="566">
        <v>0</v>
      </c>
      <c r="H522" s="559" t="s">
        <v>839</v>
      </c>
    </row>
    <row r="523" spans="1:8" s="153" customFormat="1" x14ac:dyDescent="0.25">
      <c r="A523" s="557"/>
      <c r="B523" s="554"/>
      <c r="C523" s="256" t="s">
        <v>863</v>
      </c>
      <c r="D523" s="556"/>
      <c r="E523" s="546"/>
      <c r="F523" s="546"/>
      <c r="G523" s="566"/>
      <c r="H523" s="559"/>
    </row>
    <row r="524" spans="1:8" s="153" customFormat="1" x14ac:dyDescent="0.25">
      <c r="A524" s="545" t="s">
        <v>271</v>
      </c>
      <c r="B524" s="554" t="s">
        <v>248</v>
      </c>
      <c r="C524" s="256" t="s">
        <v>862</v>
      </c>
      <c r="D524" s="556">
        <v>0</v>
      </c>
      <c r="E524" s="546">
        <v>0</v>
      </c>
      <c r="F524" s="546">
        <v>0</v>
      </c>
      <c r="G524" s="566">
        <v>0</v>
      </c>
      <c r="H524" s="559" t="s">
        <v>839</v>
      </c>
    </row>
    <row r="525" spans="1:8" s="153" customFormat="1" x14ac:dyDescent="0.25">
      <c r="A525" s="545"/>
      <c r="B525" s="554"/>
      <c r="C525" s="256" t="s">
        <v>863</v>
      </c>
      <c r="D525" s="556"/>
      <c r="E525" s="546"/>
      <c r="F525" s="546"/>
      <c r="G525" s="566"/>
      <c r="H525" s="559"/>
    </row>
    <row r="526" spans="1:8" s="153" customFormat="1" ht="15.75" customHeight="1" x14ac:dyDescent="0.25">
      <c r="A526" s="557" t="s">
        <v>1033</v>
      </c>
      <c r="B526" s="554" t="s">
        <v>273</v>
      </c>
      <c r="C526" s="256" t="s">
        <v>862</v>
      </c>
      <c r="D526" s="556">
        <v>0</v>
      </c>
      <c r="E526" s="546">
        <v>0</v>
      </c>
      <c r="F526" s="546">
        <v>0</v>
      </c>
      <c r="G526" s="566">
        <v>0</v>
      </c>
      <c r="H526" s="559" t="s">
        <v>839</v>
      </c>
    </row>
    <row r="527" spans="1:8" s="153" customFormat="1" x14ac:dyDescent="0.25">
      <c r="A527" s="557"/>
      <c r="B527" s="554"/>
      <c r="C527" s="256" t="s">
        <v>863</v>
      </c>
      <c r="D527" s="556"/>
      <c r="E527" s="546"/>
      <c r="F527" s="546"/>
      <c r="G527" s="566"/>
      <c r="H527" s="559"/>
    </row>
    <row r="528" spans="1:8" s="153" customFormat="1" x14ac:dyDescent="0.25">
      <c r="A528" s="545" t="s">
        <v>274</v>
      </c>
      <c r="B528" s="554" t="s">
        <v>248</v>
      </c>
      <c r="C528" s="256" t="s">
        <v>862</v>
      </c>
      <c r="D528" s="556">
        <v>0</v>
      </c>
      <c r="E528" s="546">
        <v>0</v>
      </c>
      <c r="F528" s="546">
        <v>0</v>
      </c>
      <c r="G528" s="566">
        <v>0</v>
      </c>
      <c r="H528" s="559" t="s">
        <v>839</v>
      </c>
    </row>
    <row r="529" spans="1:8" s="153" customFormat="1" x14ac:dyDescent="0.25">
      <c r="A529" s="545"/>
      <c r="B529" s="554"/>
      <c r="C529" s="256" t="s">
        <v>863</v>
      </c>
      <c r="D529" s="556"/>
      <c r="E529" s="546"/>
      <c r="F529" s="546"/>
      <c r="G529" s="566"/>
      <c r="H529" s="559"/>
    </row>
    <row r="530" spans="1:8" s="153" customFormat="1" ht="15.75" customHeight="1" x14ac:dyDescent="0.25">
      <c r="A530" s="545" t="s">
        <v>275</v>
      </c>
      <c r="B530" s="554" t="s">
        <v>43</v>
      </c>
      <c r="C530" s="256" t="s">
        <v>862</v>
      </c>
      <c r="D530" s="556">
        <v>0</v>
      </c>
      <c r="E530" s="546">
        <v>0</v>
      </c>
      <c r="F530" s="546">
        <v>0</v>
      </c>
      <c r="G530" s="566">
        <v>0</v>
      </c>
      <c r="H530" s="559" t="s">
        <v>839</v>
      </c>
    </row>
    <row r="531" spans="1:8" s="153" customFormat="1" x14ac:dyDescent="0.25">
      <c r="A531" s="545"/>
      <c r="B531" s="554"/>
      <c r="C531" s="256" t="s">
        <v>863</v>
      </c>
      <c r="D531" s="556"/>
      <c r="E531" s="546"/>
      <c r="F531" s="546"/>
      <c r="G531" s="566"/>
      <c r="H531" s="559"/>
    </row>
    <row r="532" spans="1:8" s="153" customFormat="1" x14ac:dyDescent="0.25">
      <c r="A532" s="545" t="s">
        <v>276</v>
      </c>
      <c r="B532" s="554" t="s">
        <v>248</v>
      </c>
      <c r="C532" s="256" t="s">
        <v>862</v>
      </c>
      <c r="D532" s="556">
        <v>0</v>
      </c>
      <c r="E532" s="546">
        <v>0</v>
      </c>
      <c r="F532" s="546">
        <v>0</v>
      </c>
      <c r="G532" s="566">
        <v>0</v>
      </c>
      <c r="H532" s="559" t="s">
        <v>839</v>
      </c>
    </row>
    <row r="533" spans="1:8" s="153" customFormat="1" x14ac:dyDescent="0.25">
      <c r="A533" s="545"/>
      <c r="B533" s="554"/>
      <c r="C533" s="256" t="s">
        <v>863</v>
      </c>
      <c r="D533" s="556"/>
      <c r="E533" s="546"/>
      <c r="F533" s="546"/>
      <c r="G533" s="566"/>
      <c r="H533" s="559"/>
    </row>
    <row r="534" spans="1:8" s="153" customFormat="1" x14ac:dyDescent="0.25">
      <c r="A534" s="545" t="s">
        <v>277</v>
      </c>
      <c r="B534" s="554" t="s">
        <v>45</v>
      </c>
      <c r="C534" s="256" t="s">
        <v>862</v>
      </c>
      <c r="D534" s="556">
        <v>0</v>
      </c>
      <c r="E534" s="546">
        <v>0</v>
      </c>
      <c r="F534" s="546">
        <v>0</v>
      </c>
      <c r="G534" s="566">
        <v>0</v>
      </c>
      <c r="H534" s="559" t="s">
        <v>839</v>
      </c>
    </row>
    <row r="535" spans="1:8" s="153" customFormat="1" x14ac:dyDescent="0.25">
      <c r="A535" s="545"/>
      <c r="B535" s="554"/>
      <c r="C535" s="256" t="s">
        <v>863</v>
      </c>
      <c r="D535" s="556"/>
      <c r="E535" s="546"/>
      <c r="F535" s="546"/>
      <c r="G535" s="566"/>
      <c r="H535" s="559"/>
    </row>
    <row r="536" spans="1:8" s="153" customFormat="1" x14ac:dyDescent="0.25">
      <c r="A536" s="545" t="s">
        <v>278</v>
      </c>
      <c r="B536" s="554" t="s">
        <v>248</v>
      </c>
      <c r="C536" s="256" t="s">
        <v>862</v>
      </c>
      <c r="D536" s="556">
        <v>0</v>
      </c>
      <c r="E536" s="546">
        <v>0</v>
      </c>
      <c r="F536" s="546">
        <v>0</v>
      </c>
      <c r="G536" s="566">
        <v>0</v>
      </c>
      <c r="H536" s="559" t="s">
        <v>839</v>
      </c>
    </row>
    <row r="537" spans="1:8" s="153" customFormat="1" x14ac:dyDescent="0.25">
      <c r="A537" s="545"/>
      <c r="B537" s="554"/>
      <c r="C537" s="256" t="s">
        <v>863</v>
      </c>
      <c r="D537" s="556"/>
      <c r="E537" s="546"/>
      <c r="F537" s="546"/>
      <c r="G537" s="566"/>
      <c r="H537" s="559"/>
    </row>
    <row r="538" spans="1:8" s="153" customFormat="1" x14ac:dyDescent="0.25">
      <c r="A538" s="557" t="s">
        <v>1034</v>
      </c>
      <c r="B538" s="554" t="s">
        <v>280</v>
      </c>
      <c r="C538" s="256" t="s">
        <v>862</v>
      </c>
      <c r="D538" s="556">
        <v>0</v>
      </c>
      <c r="E538" s="546">
        <v>0</v>
      </c>
      <c r="F538" s="546">
        <v>0</v>
      </c>
      <c r="G538" s="566">
        <v>0</v>
      </c>
      <c r="H538" s="559" t="s">
        <v>839</v>
      </c>
    </row>
    <row r="539" spans="1:8" s="153" customFormat="1" x14ac:dyDescent="0.25">
      <c r="A539" s="557"/>
      <c r="B539" s="554"/>
      <c r="C539" s="256" t="s">
        <v>863</v>
      </c>
      <c r="D539" s="556"/>
      <c r="E539" s="546"/>
      <c r="F539" s="546"/>
      <c r="G539" s="566"/>
      <c r="H539" s="559"/>
    </row>
    <row r="540" spans="1:8" s="153" customFormat="1" x14ac:dyDescent="0.25">
      <c r="A540" s="545" t="s">
        <v>281</v>
      </c>
      <c r="B540" s="554" t="s">
        <v>248</v>
      </c>
      <c r="C540" s="256" t="s">
        <v>862</v>
      </c>
      <c r="D540" s="556">
        <v>0</v>
      </c>
      <c r="E540" s="546">
        <v>0</v>
      </c>
      <c r="F540" s="546">
        <v>0</v>
      </c>
      <c r="G540" s="566">
        <v>0</v>
      </c>
      <c r="H540" s="559" t="s">
        <v>839</v>
      </c>
    </row>
    <row r="541" spans="1:8" s="153" customFormat="1" x14ac:dyDescent="0.25">
      <c r="A541" s="545"/>
      <c r="B541" s="554"/>
      <c r="C541" s="256" t="s">
        <v>863</v>
      </c>
      <c r="D541" s="556"/>
      <c r="E541" s="546"/>
      <c r="F541" s="546"/>
      <c r="G541" s="566"/>
      <c r="H541" s="559"/>
    </row>
    <row r="542" spans="1:8" s="153" customFormat="1" ht="15.75" customHeight="1" x14ac:dyDescent="0.25">
      <c r="A542" s="553" t="s">
        <v>1035</v>
      </c>
      <c r="B542" s="554" t="s">
        <v>283</v>
      </c>
      <c r="C542" s="256" t="s">
        <v>862</v>
      </c>
      <c r="D542" s="556">
        <v>0</v>
      </c>
      <c r="E542" s="546">
        <v>0</v>
      </c>
      <c r="F542" s="546">
        <v>0</v>
      </c>
      <c r="G542" s="566">
        <v>0</v>
      </c>
      <c r="H542" s="559" t="s">
        <v>839</v>
      </c>
    </row>
    <row r="543" spans="1:8" s="153" customFormat="1" x14ac:dyDescent="0.25">
      <c r="A543" s="553"/>
      <c r="B543" s="554"/>
      <c r="C543" s="256" t="s">
        <v>863</v>
      </c>
      <c r="D543" s="556"/>
      <c r="E543" s="546"/>
      <c r="F543" s="546"/>
      <c r="G543" s="566"/>
      <c r="H543" s="559"/>
    </row>
    <row r="544" spans="1:8" s="153" customFormat="1" ht="15.75" customHeight="1" x14ac:dyDescent="0.25">
      <c r="A544" s="557" t="s">
        <v>1036</v>
      </c>
      <c r="B544" s="554" t="s">
        <v>285</v>
      </c>
      <c r="C544" s="256" t="s">
        <v>862</v>
      </c>
      <c r="D544" s="556">
        <v>0</v>
      </c>
      <c r="E544" s="546">
        <v>0</v>
      </c>
      <c r="F544" s="546">
        <v>0</v>
      </c>
      <c r="G544" s="566">
        <v>0</v>
      </c>
      <c r="H544" s="559" t="s">
        <v>839</v>
      </c>
    </row>
    <row r="545" spans="1:8" s="153" customFormat="1" x14ac:dyDescent="0.25">
      <c r="A545" s="557"/>
      <c r="B545" s="554"/>
      <c r="C545" s="256" t="s">
        <v>863</v>
      </c>
      <c r="D545" s="556"/>
      <c r="E545" s="546"/>
      <c r="F545" s="546"/>
      <c r="G545" s="566"/>
      <c r="H545" s="559"/>
    </row>
    <row r="546" spans="1:8" s="153" customFormat="1" x14ac:dyDescent="0.25">
      <c r="A546" s="545" t="s">
        <v>286</v>
      </c>
      <c r="B546" s="554" t="s">
        <v>248</v>
      </c>
      <c r="C546" s="256" t="s">
        <v>862</v>
      </c>
      <c r="D546" s="556">
        <v>0</v>
      </c>
      <c r="E546" s="546">
        <v>0</v>
      </c>
      <c r="F546" s="546">
        <v>0</v>
      </c>
      <c r="G546" s="566">
        <v>0</v>
      </c>
      <c r="H546" s="559" t="s">
        <v>839</v>
      </c>
    </row>
    <row r="547" spans="1:8" s="153" customFormat="1" x14ac:dyDescent="0.25">
      <c r="A547" s="545"/>
      <c r="B547" s="554"/>
      <c r="C547" s="256" t="s">
        <v>863</v>
      </c>
      <c r="D547" s="556"/>
      <c r="E547" s="546"/>
      <c r="F547" s="546"/>
      <c r="G547" s="566"/>
      <c r="H547" s="559"/>
    </row>
    <row r="548" spans="1:8" s="153" customFormat="1" ht="15.75" customHeight="1" x14ac:dyDescent="0.25">
      <c r="A548" s="557" t="s">
        <v>1037</v>
      </c>
      <c r="B548" s="554" t="s">
        <v>288</v>
      </c>
      <c r="C548" s="256" t="s">
        <v>862</v>
      </c>
      <c r="D548" s="556">
        <v>0</v>
      </c>
      <c r="E548" s="546">
        <v>0</v>
      </c>
      <c r="F548" s="546">
        <v>0</v>
      </c>
      <c r="G548" s="566">
        <v>0</v>
      </c>
      <c r="H548" s="559" t="s">
        <v>839</v>
      </c>
    </row>
    <row r="549" spans="1:8" s="153" customFormat="1" x14ac:dyDescent="0.25">
      <c r="A549" s="557"/>
      <c r="B549" s="554"/>
      <c r="C549" s="256" t="s">
        <v>863</v>
      </c>
      <c r="D549" s="556"/>
      <c r="E549" s="546"/>
      <c r="F549" s="546"/>
      <c r="G549" s="566"/>
      <c r="H549" s="559"/>
    </row>
    <row r="550" spans="1:8" s="153" customFormat="1" ht="15.75" customHeight="1" x14ac:dyDescent="0.25">
      <c r="A550" s="545" t="s">
        <v>289</v>
      </c>
      <c r="B550" s="554" t="s">
        <v>290</v>
      </c>
      <c r="C550" s="256" t="s">
        <v>862</v>
      </c>
      <c r="D550" s="556">
        <v>0</v>
      </c>
      <c r="E550" s="546">
        <v>0</v>
      </c>
      <c r="F550" s="546">
        <v>0</v>
      </c>
      <c r="G550" s="566">
        <v>0</v>
      </c>
      <c r="H550" s="559" t="s">
        <v>839</v>
      </c>
    </row>
    <row r="551" spans="1:8" s="153" customFormat="1" x14ac:dyDescent="0.25">
      <c r="A551" s="545"/>
      <c r="B551" s="554"/>
      <c r="C551" s="256" t="s">
        <v>863</v>
      </c>
      <c r="D551" s="556"/>
      <c r="E551" s="546"/>
      <c r="F551" s="546"/>
      <c r="G551" s="566"/>
      <c r="H551" s="559"/>
    </row>
    <row r="552" spans="1:8" s="153" customFormat="1" x14ac:dyDescent="0.25">
      <c r="A552" s="545" t="s">
        <v>291</v>
      </c>
      <c r="B552" s="554" t="s">
        <v>248</v>
      </c>
      <c r="C552" s="256" t="s">
        <v>862</v>
      </c>
      <c r="D552" s="556">
        <v>0</v>
      </c>
      <c r="E552" s="546">
        <v>0</v>
      </c>
      <c r="F552" s="546">
        <v>0</v>
      </c>
      <c r="G552" s="566">
        <v>0</v>
      </c>
      <c r="H552" s="559" t="s">
        <v>839</v>
      </c>
    </row>
    <row r="553" spans="1:8" s="153" customFormat="1" x14ac:dyDescent="0.25">
      <c r="A553" s="545"/>
      <c r="B553" s="554"/>
      <c r="C553" s="256" t="s">
        <v>863</v>
      </c>
      <c r="D553" s="556"/>
      <c r="E553" s="546"/>
      <c r="F553" s="546"/>
      <c r="G553" s="566"/>
      <c r="H553" s="559"/>
    </row>
    <row r="554" spans="1:8" s="153" customFormat="1" x14ac:dyDescent="0.25">
      <c r="A554" s="545" t="s">
        <v>292</v>
      </c>
      <c r="B554" s="554" t="s">
        <v>293</v>
      </c>
      <c r="C554" s="256" t="s">
        <v>862</v>
      </c>
      <c r="D554" s="556">
        <v>0</v>
      </c>
      <c r="E554" s="546">
        <v>0</v>
      </c>
      <c r="F554" s="546">
        <v>0</v>
      </c>
      <c r="G554" s="566">
        <v>0</v>
      </c>
      <c r="H554" s="559" t="s">
        <v>839</v>
      </c>
    </row>
    <row r="555" spans="1:8" s="153" customFormat="1" x14ac:dyDescent="0.25">
      <c r="A555" s="545"/>
      <c r="B555" s="554"/>
      <c r="C555" s="256" t="s">
        <v>863</v>
      </c>
      <c r="D555" s="556"/>
      <c r="E555" s="546"/>
      <c r="F555" s="546"/>
      <c r="G555" s="566"/>
      <c r="H555" s="559"/>
    </row>
    <row r="556" spans="1:8" s="153" customFormat="1" x14ac:dyDescent="0.25">
      <c r="A556" s="545" t="s">
        <v>294</v>
      </c>
      <c r="B556" s="554" t="s">
        <v>248</v>
      </c>
      <c r="C556" s="256" t="s">
        <v>862</v>
      </c>
      <c r="D556" s="556">
        <v>0</v>
      </c>
      <c r="E556" s="546">
        <v>0</v>
      </c>
      <c r="F556" s="546">
        <v>0</v>
      </c>
      <c r="G556" s="566">
        <v>0</v>
      </c>
      <c r="H556" s="559" t="s">
        <v>839</v>
      </c>
    </row>
    <row r="557" spans="1:8" s="153" customFormat="1" x14ac:dyDescent="0.25">
      <c r="A557" s="545"/>
      <c r="B557" s="554"/>
      <c r="C557" s="256" t="s">
        <v>863</v>
      </c>
      <c r="D557" s="556"/>
      <c r="E557" s="546"/>
      <c r="F557" s="546"/>
      <c r="G557" s="566"/>
      <c r="H557" s="559"/>
    </row>
    <row r="558" spans="1:8" s="153" customFormat="1" ht="15.75" customHeight="1" x14ac:dyDescent="0.25">
      <c r="A558" s="557" t="s">
        <v>1038</v>
      </c>
      <c r="B558" s="554" t="s">
        <v>296</v>
      </c>
      <c r="C558" s="256" t="s">
        <v>862</v>
      </c>
      <c r="D558" s="556">
        <v>0</v>
      </c>
      <c r="E558" s="546">
        <v>0</v>
      </c>
      <c r="F558" s="546">
        <v>0</v>
      </c>
      <c r="G558" s="566">
        <v>0</v>
      </c>
      <c r="H558" s="559" t="s">
        <v>839</v>
      </c>
    </row>
    <row r="559" spans="1:8" s="153" customFormat="1" x14ac:dyDescent="0.25">
      <c r="A559" s="557"/>
      <c r="B559" s="554"/>
      <c r="C559" s="256" t="s">
        <v>863</v>
      </c>
      <c r="D559" s="556"/>
      <c r="E559" s="546"/>
      <c r="F559" s="546"/>
      <c r="G559" s="566"/>
      <c r="H559" s="559"/>
    </row>
    <row r="560" spans="1:8" s="153" customFormat="1" x14ac:dyDescent="0.25">
      <c r="A560" s="545" t="s">
        <v>297</v>
      </c>
      <c r="B560" s="554" t="s">
        <v>248</v>
      </c>
      <c r="C560" s="256" t="s">
        <v>862</v>
      </c>
      <c r="D560" s="556">
        <v>0</v>
      </c>
      <c r="E560" s="546">
        <v>0</v>
      </c>
      <c r="F560" s="546">
        <v>0</v>
      </c>
      <c r="G560" s="566">
        <v>0</v>
      </c>
      <c r="H560" s="559" t="s">
        <v>839</v>
      </c>
    </row>
    <row r="561" spans="1:8" s="153" customFormat="1" x14ac:dyDescent="0.25">
      <c r="A561" s="545"/>
      <c r="B561" s="554"/>
      <c r="C561" s="256" t="s">
        <v>863</v>
      </c>
      <c r="D561" s="556"/>
      <c r="E561" s="546"/>
      <c r="F561" s="546"/>
      <c r="G561" s="566"/>
      <c r="H561" s="559"/>
    </row>
    <row r="562" spans="1:8" s="153" customFormat="1" ht="15.75" customHeight="1" x14ac:dyDescent="0.25">
      <c r="A562" s="557" t="s">
        <v>1039</v>
      </c>
      <c r="B562" s="554" t="s">
        <v>299</v>
      </c>
      <c r="C562" s="256" t="s">
        <v>862</v>
      </c>
      <c r="D562" s="556">
        <v>0</v>
      </c>
      <c r="E562" s="546">
        <v>0</v>
      </c>
      <c r="F562" s="546">
        <v>0</v>
      </c>
      <c r="G562" s="566">
        <v>0</v>
      </c>
      <c r="H562" s="559" t="s">
        <v>839</v>
      </c>
    </row>
    <row r="563" spans="1:8" s="153" customFormat="1" x14ac:dyDescent="0.25">
      <c r="A563" s="557"/>
      <c r="B563" s="554"/>
      <c r="C563" s="256" t="s">
        <v>863</v>
      </c>
      <c r="D563" s="556"/>
      <c r="E563" s="546"/>
      <c r="F563" s="546"/>
      <c r="G563" s="566"/>
      <c r="H563" s="559"/>
    </row>
    <row r="564" spans="1:8" s="153" customFormat="1" x14ac:dyDescent="0.25">
      <c r="A564" s="545" t="s">
        <v>300</v>
      </c>
      <c r="B564" s="554" t="s">
        <v>248</v>
      </c>
      <c r="C564" s="256" t="s">
        <v>862</v>
      </c>
      <c r="D564" s="556">
        <v>0</v>
      </c>
      <c r="E564" s="546">
        <v>0</v>
      </c>
      <c r="F564" s="546">
        <v>0</v>
      </c>
      <c r="G564" s="566">
        <v>0</v>
      </c>
      <c r="H564" s="559" t="s">
        <v>839</v>
      </c>
    </row>
    <row r="565" spans="1:8" s="153" customFormat="1" x14ac:dyDescent="0.25">
      <c r="A565" s="545"/>
      <c r="B565" s="554"/>
      <c r="C565" s="256" t="s">
        <v>863</v>
      </c>
      <c r="D565" s="556"/>
      <c r="E565" s="546"/>
      <c r="F565" s="546"/>
      <c r="G565" s="566"/>
      <c r="H565" s="559"/>
    </row>
    <row r="566" spans="1:8" s="153" customFormat="1" x14ac:dyDescent="0.25">
      <c r="A566" s="557" t="s">
        <v>1040</v>
      </c>
      <c r="B566" s="554" t="s">
        <v>302</v>
      </c>
      <c r="C566" s="256" t="s">
        <v>862</v>
      </c>
      <c r="D566" s="556">
        <v>0</v>
      </c>
      <c r="E566" s="546">
        <v>0</v>
      </c>
      <c r="F566" s="546">
        <v>0</v>
      </c>
      <c r="G566" s="566">
        <v>0</v>
      </c>
      <c r="H566" s="559" t="s">
        <v>839</v>
      </c>
    </row>
    <row r="567" spans="1:8" s="153" customFormat="1" x14ac:dyDescent="0.25">
      <c r="A567" s="557"/>
      <c r="B567" s="554"/>
      <c r="C567" s="256" t="s">
        <v>863</v>
      </c>
      <c r="D567" s="556"/>
      <c r="E567" s="546"/>
      <c r="F567" s="546"/>
      <c r="G567" s="566"/>
      <c r="H567" s="559"/>
    </row>
    <row r="568" spans="1:8" s="153" customFormat="1" x14ac:dyDescent="0.25">
      <c r="A568" s="545" t="s">
        <v>303</v>
      </c>
      <c r="B568" s="554" t="s">
        <v>248</v>
      </c>
      <c r="C568" s="256" t="s">
        <v>862</v>
      </c>
      <c r="D568" s="556">
        <v>0</v>
      </c>
      <c r="E568" s="546">
        <v>0</v>
      </c>
      <c r="F568" s="546">
        <v>0</v>
      </c>
      <c r="G568" s="566">
        <v>0</v>
      </c>
      <c r="H568" s="559" t="s">
        <v>839</v>
      </c>
    </row>
    <row r="569" spans="1:8" s="153" customFormat="1" x14ac:dyDescent="0.25">
      <c r="A569" s="545"/>
      <c r="B569" s="554"/>
      <c r="C569" s="256" t="s">
        <v>863</v>
      </c>
      <c r="D569" s="556"/>
      <c r="E569" s="546"/>
      <c r="F569" s="546"/>
      <c r="G569" s="566"/>
      <c r="H569" s="559"/>
    </row>
    <row r="570" spans="1:8" s="153" customFormat="1" ht="15.75" customHeight="1" x14ac:dyDescent="0.25">
      <c r="A570" s="557" t="s">
        <v>1041</v>
      </c>
      <c r="B570" s="554" t="s">
        <v>305</v>
      </c>
      <c r="C570" s="256" t="s">
        <v>862</v>
      </c>
      <c r="D570" s="556">
        <v>0</v>
      </c>
      <c r="E570" s="546">
        <v>0</v>
      </c>
      <c r="F570" s="546">
        <v>0</v>
      </c>
      <c r="G570" s="566">
        <v>0</v>
      </c>
      <c r="H570" s="559" t="s">
        <v>839</v>
      </c>
    </row>
    <row r="571" spans="1:8" s="153" customFormat="1" x14ac:dyDescent="0.25">
      <c r="A571" s="557"/>
      <c r="B571" s="554"/>
      <c r="C571" s="256" t="s">
        <v>863</v>
      </c>
      <c r="D571" s="556"/>
      <c r="E571" s="546"/>
      <c r="F571" s="546"/>
      <c r="G571" s="566"/>
      <c r="H571" s="559"/>
    </row>
    <row r="572" spans="1:8" s="153" customFormat="1" x14ac:dyDescent="0.25">
      <c r="A572" s="545" t="s">
        <v>306</v>
      </c>
      <c r="B572" s="554" t="s">
        <v>248</v>
      </c>
      <c r="C572" s="256" t="s">
        <v>862</v>
      </c>
      <c r="D572" s="556">
        <v>0</v>
      </c>
      <c r="E572" s="546">
        <v>0</v>
      </c>
      <c r="F572" s="546">
        <v>0</v>
      </c>
      <c r="G572" s="566">
        <v>0</v>
      </c>
      <c r="H572" s="559" t="s">
        <v>839</v>
      </c>
    </row>
    <row r="573" spans="1:8" s="153" customFormat="1" x14ac:dyDescent="0.25">
      <c r="A573" s="545"/>
      <c r="B573" s="554"/>
      <c r="C573" s="256" t="s">
        <v>863</v>
      </c>
      <c r="D573" s="556"/>
      <c r="E573" s="546"/>
      <c r="F573" s="546"/>
      <c r="G573" s="566"/>
      <c r="H573" s="559"/>
    </row>
    <row r="574" spans="1:8" s="153" customFormat="1" ht="15.75" customHeight="1" x14ac:dyDescent="0.25">
      <c r="A574" s="557" t="s">
        <v>1042</v>
      </c>
      <c r="B574" s="554" t="s">
        <v>308</v>
      </c>
      <c r="C574" s="256" t="s">
        <v>862</v>
      </c>
      <c r="D574" s="556">
        <v>0</v>
      </c>
      <c r="E574" s="546">
        <v>0</v>
      </c>
      <c r="F574" s="546">
        <v>0</v>
      </c>
      <c r="G574" s="566">
        <v>0</v>
      </c>
      <c r="H574" s="559" t="s">
        <v>839</v>
      </c>
    </row>
    <row r="575" spans="1:8" s="153" customFormat="1" x14ac:dyDescent="0.25">
      <c r="A575" s="557"/>
      <c r="B575" s="554"/>
      <c r="C575" s="256" t="s">
        <v>863</v>
      </c>
      <c r="D575" s="556"/>
      <c r="E575" s="546"/>
      <c r="F575" s="546"/>
      <c r="G575" s="566"/>
      <c r="H575" s="559"/>
    </row>
    <row r="576" spans="1:8" s="153" customFormat="1" x14ac:dyDescent="0.25">
      <c r="A576" s="545" t="s">
        <v>309</v>
      </c>
      <c r="B576" s="554" t="s">
        <v>248</v>
      </c>
      <c r="C576" s="256" t="s">
        <v>862</v>
      </c>
      <c r="D576" s="556">
        <v>0</v>
      </c>
      <c r="E576" s="546">
        <v>0</v>
      </c>
      <c r="F576" s="546">
        <v>0</v>
      </c>
      <c r="G576" s="566">
        <v>0</v>
      </c>
      <c r="H576" s="559" t="s">
        <v>839</v>
      </c>
    </row>
    <row r="577" spans="1:8" s="153" customFormat="1" x14ac:dyDescent="0.25">
      <c r="A577" s="545"/>
      <c r="B577" s="554"/>
      <c r="C577" s="256" t="s">
        <v>863</v>
      </c>
      <c r="D577" s="556"/>
      <c r="E577" s="546"/>
      <c r="F577" s="546"/>
      <c r="G577" s="566"/>
      <c r="H577" s="559"/>
    </row>
    <row r="578" spans="1:8" s="153" customFormat="1" ht="15.75" customHeight="1" x14ac:dyDescent="0.25">
      <c r="A578" s="557" t="s">
        <v>1043</v>
      </c>
      <c r="B578" s="554" t="s">
        <v>311</v>
      </c>
      <c r="C578" s="256" t="s">
        <v>862</v>
      </c>
      <c r="D578" s="556">
        <v>0</v>
      </c>
      <c r="E578" s="546">
        <v>0</v>
      </c>
      <c r="F578" s="546">
        <v>0</v>
      </c>
      <c r="G578" s="566">
        <v>0</v>
      </c>
      <c r="H578" s="559" t="s">
        <v>839</v>
      </c>
    </row>
    <row r="579" spans="1:8" s="153" customFormat="1" x14ac:dyDescent="0.25">
      <c r="A579" s="557"/>
      <c r="B579" s="554"/>
      <c r="C579" s="256" t="s">
        <v>863</v>
      </c>
      <c r="D579" s="556"/>
      <c r="E579" s="546"/>
      <c r="F579" s="546"/>
      <c r="G579" s="566"/>
      <c r="H579" s="559"/>
    </row>
    <row r="580" spans="1:8" s="153" customFormat="1" x14ac:dyDescent="0.25">
      <c r="A580" s="545" t="s">
        <v>312</v>
      </c>
      <c r="B580" s="554" t="s">
        <v>248</v>
      </c>
      <c r="C580" s="256" t="s">
        <v>862</v>
      </c>
      <c r="D580" s="556">
        <v>0</v>
      </c>
      <c r="E580" s="546">
        <v>0</v>
      </c>
      <c r="F580" s="546">
        <v>0</v>
      </c>
      <c r="G580" s="566">
        <v>0</v>
      </c>
      <c r="H580" s="559" t="s">
        <v>839</v>
      </c>
    </row>
    <row r="581" spans="1:8" s="153" customFormat="1" x14ac:dyDescent="0.25">
      <c r="A581" s="545"/>
      <c r="B581" s="554"/>
      <c r="C581" s="256" t="s">
        <v>863</v>
      </c>
      <c r="D581" s="556"/>
      <c r="E581" s="546"/>
      <c r="F581" s="546"/>
      <c r="G581" s="566"/>
      <c r="H581" s="559"/>
    </row>
    <row r="582" spans="1:8" s="153" customFormat="1" x14ac:dyDescent="0.25">
      <c r="A582" s="557" t="s">
        <v>1044</v>
      </c>
      <c r="B582" s="554" t="s">
        <v>314</v>
      </c>
      <c r="C582" s="256" t="s">
        <v>862</v>
      </c>
      <c r="D582" s="556">
        <v>0</v>
      </c>
      <c r="E582" s="546">
        <v>0</v>
      </c>
      <c r="F582" s="546">
        <v>0</v>
      </c>
      <c r="G582" s="566">
        <v>0</v>
      </c>
      <c r="H582" s="559" t="s">
        <v>839</v>
      </c>
    </row>
    <row r="583" spans="1:8" s="153" customFormat="1" x14ac:dyDescent="0.25">
      <c r="A583" s="557"/>
      <c r="B583" s="554"/>
      <c r="C583" s="256" t="s">
        <v>863</v>
      </c>
      <c r="D583" s="556"/>
      <c r="E583" s="546"/>
      <c r="F583" s="546"/>
      <c r="G583" s="566"/>
      <c r="H583" s="559"/>
    </row>
    <row r="584" spans="1:8" s="153" customFormat="1" x14ac:dyDescent="0.25">
      <c r="A584" s="545" t="s">
        <v>315</v>
      </c>
      <c r="B584" s="554" t="s">
        <v>248</v>
      </c>
      <c r="C584" s="256" t="s">
        <v>862</v>
      </c>
      <c r="D584" s="556">
        <v>0</v>
      </c>
      <c r="E584" s="546">
        <v>0</v>
      </c>
      <c r="F584" s="556">
        <v>0</v>
      </c>
      <c r="G584" s="566">
        <v>0</v>
      </c>
      <c r="H584" s="559" t="s">
        <v>839</v>
      </c>
    </row>
    <row r="585" spans="1:8" s="153" customFormat="1" x14ac:dyDescent="0.25">
      <c r="A585" s="545"/>
      <c r="B585" s="554"/>
      <c r="C585" s="256" t="s">
        <v>863</v>
      </c>
      <c r="D585" s="556"/>
      <c r="E585" s="546"/>
      <c r="F585" s="556"/>
      <c r="G585" s="566"/>
      <c r="H585" s="559"/>
    </row>
    <row r="586" spans="1:8" s="153" customFormat="1" ht="63" x14ac:dyDescent="0.25">
      <c r="A586" s="260" t="s">
        <v>1045</v>
      </c>
      <c r="B586" s="255" t="s">
        <v>317</v>
      </c>
      <c r="C586" s="256" t="s">
        <v>2</v>
      </c>
      <c r="D586" s="266">
        <v>0</v>
      </c>
      <c r="E586" s="258">
        <v>0</v>
      </c>
      <c r="F586" s="266">
        <v>0</v>
      </c>
      <c r="G586" s="271">
        <v>0</v>
      </c>
      <c r="H586" s="274" t="s">
        <v>839</v>
      </c>
    </row>
    <row r="587" spans="1:8" s="153" customFormat="1" ht="31.5" x14ac:dyDescent="0.25">
      <c r="A587" s="261" t="s">
        <v>1046</v>
      </c>
      <c r="B587" s="255" t="s">
        <v>319</v>
      </c>
      <c r="C587" s="256" t="s">
        <v>2</v>
      </c>
      <c r="D587" s="266">
        <v>0</v>
      </c>
      <c r="E587" s="258">
        <v>0</v>
      </c>
      <c r="F587" s="258">
        <v>0</v>
      </c>
      <c r="G587" s="271">
        <v>0</v>
      </c>
      <c r="H587" s="274" t="s">
        <v>839</v>
      </c>
    </row>
    <row r="588" spans="1:8" s="153" customFormat="1" ht="63" x14ac:dyDescent="0.25">
      <c r="A588" s="256" t="s">
        <v>320</v>
      </c>
      <c r="B588" s="255" t="s">
        <v>321</v>
      </c>
      <c r="C588" s="256" t="s">
        <v>2</v>
      </c>
      <c r="D588" s="266">
        <v>0</v>
      </c>
      <c r="E588" s="258">
        <v>0</v>
      </c>
      <c r="F588" s="258">
        <v>0</v>
      </c>
      <c r="G588" s="271">
        <v>0</v>
      </c>
      <c r="H588" s="274" t="s">
        <v>839</v>
      </c>
    </row>
    <row r="589" spans="1:8" s="153" customFormat="1" ht="63" x14ac:dyDescent="0.25">
      <c r="A589" s="256" t="s">
        <v>322</v>
      </c>
      <c r="B589" s="255" t="s">
        <v>323</v>
      </c>
      <c r="C589" s="256" t="s">
        <v>2</v>
      </c>
      <c r="D589" s="266">
        <v>0</v>
      </c>
      <c r="E589" s="258">
        <v>0</v>
      </c>
      <c r="F589" s="258">
        <v>0</v>
      </c>
      <c r="G589" s="271">
        <v>0</v>
      </c>
      <c r="H589" s="274" t="s">
        <v>839</v>
      </c>
    </row>
    <row r="590" spans="1:8" s="153" customFormat="1" ht="63" x14ac:dyDescent="0.25">
      <c r="A590" s="256" t="s">
        <v>324</v>
      </c>
      <c r="B590" s="255" t="s">
        <v>325</v>
      </c>
      <c r="C590" s="256" t="s">
        <v>2</v>
      </c>
      <c r="D590" s="266">
        <v>0</v>
      </c>
      <c r="E590" s="258">
        <v>0</v>
      </c>
      <c r="F590" s="258">
        <v>0</v>
      </c>
      <c r="G590" s="271">
        <v>0</v>
      </c>
      <c r="H590" s="274" t="s">
        <v>839</v>
      </c>
    </row>
    <row r="591" spans="1:8" s="153" customFormat="1" ht="31.5" x14ac:dyDescent="0.25">
      <c r="A591" s="261" t="s">
        <v>1047</v>
      </c>
      <c r="B591" s="255" t="s">
        <v>327</v>
      </c>
      <c r="C591" s="256" t="s">
        <v>2</v>
      </c>
      <c r="D591" s="266">
        <v>0</v>
      </c>
      <c r="E591" s="258">
        <v>0</v>
      </c>
      <c r="F591" s="258">
        <v>0</v>
      </c>
      <c r="G591" s="271">
        <v>0</v>
      </c>
      <c r="H591" s="274" t="s">
        <v>839</v>
      </c>
    </row>
    <row r="592" spans="1:8" s="153" customFormat="1" ht="31.5" x14ac:dyDescent="0.25">
      <c r="A592" s="261" t="s">
        <v>1048</v>
      </c>
      <c r="B592" s="255" t="s">
        <v>329</v>
      </c>
      <c r="C592" s="256" t="s">
        <v>2</v>
      </c>
      <c r="D592" s="266">
        <v>0</v>
      </c>
      <c r="E592" s="258">
        <v>0</v>
      </c>
      <c r="F592" s="258">
        <v>0</v>
      </c>
      <c r="G592" s="271">
        <v>0</v>
      </c>
      <c r="H592" s="274" t="s">
        <v>839</v>
      </c>
    </row>
    <row r="593" spans="1:8" s="153" customFormat="1" ht="31.5" x14ac:dyDescent="0.25">
      <c r="A593" s="261" t="s">
        <v>1049</v>
      </c>
      <c r="B593" s="255" t="s">
        <v>331</v>
      </c>
      <c r="C593" s="256" t="s">
        <v>2</v>
      </c>
      <c r="D593" s="266">
        <v>0</v>
      </c>
      <c r="E593" s="258">
        <v>0</v>
      </c>
      <c r="F593" s="258">
        <v>0</v>
      </c>
      <c r="G593" s="271">
        <v>0</v>
      </c>
      <c r="H593" s="274" t="s">
        <v>839</v>
      </c>
    </row>
    <row r="594" spans="1:8" s="153" customFormat="1" ht="31.5" x14ac:dyDescent="0.25">
      <c r="A594" s="261" t="s">
        <v>1050</v>
      </c>
      <c r="B594" s="255" t="s">
        <v>333</v>
      </c>
      <c r="C594" s="256" t="s">
        <v>2</v>
      </c>
      <c r="D594" s="266">
        <v>0</v>
      </c>
      <c r="E594" s="258">
        <v>0</v>
      </c>
      <c r="F594" s="258">
        <v>0</v>
      </c>
      <c r="G594" s="270">
        <v>0</v>
      </c>
      <c r="H594" s="274" t="s">
        <v>839</v>
      </c>
    </row>
    <row r="595" spans="1:8" s="153" customFormat="1" ht="31.5" x14ac:dyDescent="0.25">
      <c r="A595" s="261" t="s">
        <v>1051</v>
      </c>
      <c r="B595" s="255" t="s">
        <v>335</v>
      </c>
      <c r="C595" s="256" t="s">
        <v>2</v>
      </c>
      <c r="D595" s="266">
        <v>0</v>
      </c>
      <c r="E595" s="258">
        <v>0</v>
      </c>
      <c r="F595" s="258">
        <v>0</v>
      </c>
      <c r="G595" s="270">
        <v>0</v>
      </c>
      <c r="H595" s="274" t="s">
        <v>839</v>
      </c>
    </row>
    <row r="596" spans="1:8" s="153" customFormat="1" ht="63" x14ac:dyDescent="0.25">
      <c r="A596" s="261" t="s">
        <v>1052</v>
      </c>
      <c r="B596" s="255" t="s">
        <v>337</v>
      </c>
      <c r="C596" s="256" t="s">
        <v>2</v>
      </c>
      <c r="D596" s="266">
        <v>0</v>
      </c>
      <c r="E596" s="258">
        <v>0</v>
      </c>
      <c r="F596" s="258">
        <v>0</v>
      </c>
      <c r="G596" s="270">
        <v>0</v>
      </c>
      <c r="H596" s="274" t="s">
        <v>839</v>
      </c>
    </row>
    <row r="597" spans="1:8" s="153" customFormat="1" ht="31.5" x14ac:dyDescent="0.25">
      <c r="A597" s="256" t="s">
        <v>338</v>
      </c>
      <c r="B597" s="255" t="s">
        <v>43</v>
      </c>
      <c r="C597" s="256" t="s">
        <v>2</v>
      </c>
      <c r="D597" s="266">
        <v>0</v>
      </c>
      <c r="E597" s="258">
        <v>0</v>
      </c>
      <c r="F597" s="258">
        <v>0</v>
      </c>
      <c r="G597" s="270">
        <v>0</v>
      </c>
      <c r="H597" s="274" t="s">
        <v>839</v>
      </c>
    </row>
    <row r="598" spans="1:8" s="153" customFormat="1" x14ac:dyDescent="0.25">
      <c r="A598" s="256" t="s">
        <v>339</v>
      </c>
      <c r="B598" s="255" t="s">
        <v>45</v>
      </c>
      <c r="C598" s="256" t="s">
        <v>2</v>
      </c>
      <c r="D598" s="266">
        <v>0</v>
      </c>
      <c r="E598" s="258">
        <v>0</v>
      </c>
      <c r="F598" s="258">
        <v>0</v>
      </c>
      <c r="G598" s="271">
        <v>0</v>
      </c>
      <c r="H598" s="274" t="s">
        <v>839</v>
      </c>
    </row>
    <row r="599" spans="1:8" s="153" customFormat="1" ht="16.5" customHeight="1" x14ac:dyDescent="0.25">
      <c r="A599" s="545" t="s">
        <v>340</v>
      </c>
      <c r="B599" s="545"/>
      <c r="C599" s="545"/>
      <c r="D599" s="545"/>
      <c r="E599" s="254"/>
      <c r="F599" s="254"/>
      <c r="G599" s="254"/>
      <c r="H599" s="254"/>
    </row>
    <row r="600" spans="1:8" s="153" customFormat="1" ht="47.25" x14ac:dyDescent="0.25">
      <c r="A600" s="256" t="s">
        <v>341</v>
      </c>
      <c r="B600" s="255" t="s">
        <v>342</v>
      </c>
      <c r="C600" s="256" t="s">
        <v>242</v>
      </c>
      <c r="D600" s="256" t="s">
        <v>565</v>
      </c>
      <c r="E600" s="266">
        <v>0</v>
      </c>
      <c r="F600" s="219">
        <v>0</v>
      </c>
      <c r="G600" s="270">
        <v>0</v>
      </c>
      <c r="H600" s="220" t="s">
        <v>839</v>
      </c>
    </row>
    <row r="601" spans="1:8" s="153" customFormat="1" ht="31.5" x14ac:dyDescent="0.25">
      <c r="A601" s="260" t="s">
        <v>1053</v>
      </c>
      <c r="B601" s="255" t="s">
        <v>345</v>
      </c>
      <c r="C601" s="256" t="s">
        <v>346</v>
      </c>
      <c r="D601" s="258">
        <v>0</v>
      </c>
      <c r="E601" s="266">
        <v>0</v>
      </c>
      <c r="F601" s="219">
        <v>0</v>
      </c>
      <c r="G601" s="270">
        <v>0</v>
      </c>
      <c r="H601" s="220" t="s">
        <v>839</v>
      </c>
    </row>
    <row r="602" spans="1:8" s="153" customFormat="1" x14ac:dyDescent="0.25">
      <c r="A602" s="553" t="s">
        <v>1054</v>
      </c>
      <c r="B602" s="554" t="s">
        <v>348</v>
      </c>
      <c r="C602" s="256" t="s">
        <v>1055</v>
      </c>
      <c r="D602" s="546">
        <v>0</v>
      </c>
      <c r="E602" s="546">
        <v>0</v>
      </c>
      <c r="F602" s="556">
        <v>0</v>
      </c>
      <c r="G602" s="566">
        <v>0</v>
      </c>
      <c r="H602" s="560" t="s">
        <v>839</v>
      </c>
    </row>
    <row r="603" spans="1:8" s="153" customFormat="1" x14ac:dyDescent="0.25">
      <c r="A603" s="553"/>
      <c r="B603" s="554"/>
      <c r="C603" s="256" t="s">
        <v>1056</v>
      </c>
      <c r="D603" s="546"/>
      <c r="E603" s="546"/>
      <c r="F603" s="556"/>
      <c r="G603" s="566"/>
      <c r="H603" s="560"/>
    </row>
    <row r="604" spans="1:8" s="153" customFormat="1" ht="31.5" x14ac:dyDescent="0.25">
      <c r="A604" s="260" t="s">
        <v>1057</v>
      </c>
      <c r="B604" s="255" t="s">
        <v>351</v>
      </c>
      <c r="C604" s="256" t="s">
        <v>346</v>
      </c>
      <c r="D604" s="258">
        <v>0</v>
      </c>
      <c r="E604" s="258">
        <v>0</v>
      </c>
      <c r="F604" s="219">
        <v>0</v>
      </c>
      <c r="G604" s="270">
        <v>0</v>
      </c>
      <c r="H604" s="220" t="s">
        <v>839</v>
      </c>
    </row>
    <row r="605" spans="1:8" s="153" customFormat="1" x14ac:dyDescent="0.25">
      <c r="A605" s="553" t="s">
        <v>1058</v>
      </c>
      <c r="B605" s="554" t="s">
        <v>353</v>
      </c>
      <c r="C605" s="256" t="s">
        <v>1055</v>
      </c>
      <c r="D605" s="546">
        <v>0</v>
      </c>
      <c r="E605" s="546">
        <v>0</v>
      </c>
      <c r="F605" s="556">
        <v>0</v>
      </c>
      <c r="G605" s="566">
        <v>0</v>
      </c>
      <c r="H605" s="560" t="s">
        <v>839</v>
      </c>
    </row>
    <row r="606" spans="1:8" s="153" customFormat="1" x14ac:dyDescent="0.25">
      <c r="A606" s="553"/>
      <c r="B606" s="554"/>
      <c r="C606" s="256" t="s">
        <v>1056</v>
      </c>
      <c r="D606" s="546"/>
      <c r="E606" s="546"/>
      <c r="F606" s="556"/>
      <c r="G606" s="566"/>
      <c r="H606" s="560"/>
    </row>
    <row r="607" spans="1:8" s="153" customFormat="1" ht="15.75" customHeight="1" x14ac:dyDescent="0.25">
      <c r="A607" s="553" t="s">
        <v>1059</v>
      </c>
      <c r="B607" s="554" t="s">
        <v>355</v>
      </c>
      <c r="C607" s="256" t="s">
        <v>1060</v>
      </c>
      <c r="D607" s="546">
        <v>0</v>
      </c>
      <c r="E607" s="546">
        <v>0</v>
      </c>
      <c r="F607" s="556">
        <v>0</v>
      </c>
      <c r="G607" s="566">
        <v>0</v>
      </c>
      <c r="H607" s="560" t="s">
        <v>839</v>
      </c>
    </row>
    <row r="608" spans="1:8" s="153" customFormat="1" x14ac:dyDescent="0.25">
      <c r="A608" s="553"/>
      <c r="B608" s="554"/>
      <c r="C608" s="256" t="s">
        <v>1061</v>
      </c>
      <c r="D608" s="546"/>
      <c r="E608" s="546"/>
      <c r="F608" s="556"/>
      <c r="G608" s="566"/>
      <c r="H608" s="560"/>
    </row>
    <row r="609" spans="1:8" s="153" customFormat="1" ht="31.5" x14ac:dyDescent="0.25">
      <c r="A609" s="260" t="s">
        <v>1062</v>
      </c>
      <c r="B609" s="255" t="s">
        <v>358</v>
      </c>
      <c r="C609" s="256" t="s">
        <v>242</v>
      </c>
      <c r="D609" s="256" t="s">
        <v>565</v>
      </c>
      <c r="E609" s="258">
        <v>0</v>
      </c>
      <c r="F609" s="219">
        <v>0</v>
      </c>
      <c r="G609" s="270">
        <v>0</v>
      </c>
      <c r="H609" s="220" t="s">
        <v>839</v>
      </c>
    </row>
    <row r="610" spans="1:8" s="153" customFormat="1" x14ac:dyDescent="0.25">
      <c r="A610" s="557"/>
      <c r="B610" s="554" t="s">
        <v>360</v>
      </c>
      <c r="C610" s="256" t="s">
        <v>1060</v>
      </c>
      <c r="D610" s="546">
        <v>0</v>
      </c>
      <c r="E610" s="546">
        <v>0</v>
      </c>
      <c r="F610" s="556">
        <v>0</v>
      </c>
      <c r="G610" s="566">
        <v>0</v>
      </c>
      <c r="H610" s="560" t="s">
        <v>839</v>
      </c>
    </row>
    <row r="611" spans="1:8" s="153" customFormat="1" x14ac:dyDescent="0.25">
      <c r="A611" s="557"/>
      <c r="B611" s="554"/>
      <c r="C611" s="256" t="s">
        <v>1061</v>
      </c>
      <c r="D611" s="546"/>
      <c r="E611" s="546"/>
      <c r="F611" s="556"/>
      <c r="G611" s="566"/>
      <c r="H611" s="560"/>
    </row>
    <row r="612" spans="1:8" s="153" customFormat="1" x14ac:dyDescent="0.25">
      <c r="A612" s="557"/>
      <c r="B612" s="554" t="s">
        <v>362</v>
      </c>
      <c r="C612" s="256" t="s">
        <v>1063</v>
      </c>
      <c r="D612" s="546">
        <v>0</v>
      </c>
      <c r="E612" s="546">
        <v>0</v>
      </c>
      <c r="F612" s="556">
        <v>0</v>
      </c>
      <c r="G612" s="566">
        <v>0</v>
      </c>
      <c r="H612" s="560" t="s">
        <v>839</v>
      </c>
    </row>
    <row r="613" spans="1:8" s="153" customFormat="1" x14ac:dyDescent="0.25">
      <c r="A613" s="557"/>
      <c r="B613" s="554"/>
      <c r="C613" s="256" t="s">
        <v>1064</v>
      </c>
      <c r="D613" s="546"/>
      <c r="E613" s="546"/>
      <c r="F613" s="556"/>
      <c r="G613" s="566"/>
      <c r="H613" s="560"/>
    </row>
    <row r="614" spans="1:8" s="153" customFormat="1" ht="31.5" x14ac:dyDescent="0.25">
      <c r="A614" s="260" t="s">
        <v>1065</v>
      </c>
      <c r="B614" s="255" t="s">
        <v>365</v>
      </c>
      <c r="C614" s="256" t="s">
        <v>242</v>
      </c>
      <c r="D614" s="256" t="s">
        <v>565</v>
      </c>
      <c r="E614" s="258">
        <v>0</v>
      </c>
      <c r="F614" s="219">
        <v>0</v>
      </c>
      <c r="G614" s="270">
        <v>0</v>
      </c>
      <c r="H614" s="220" t="s">
        <v>839</v>
      </c>
    </row>
    <row r="615" spans="1:8" s="153" customFormat="1" x14ac:dyDescent="0.25">
      <c r="A615" s="261" t="s">
        <v>1066</v>
      </c>
      <c r="B615" s="255" t="s">
        <v>360</v>
      </c>
      <c r="C615" s="256" t="s">
        <v>356</v>
      </c>
      <c r="D615" s="258">
        <v>0</v>
      </c>
      <c r="E615" s="258">
        <v>0</v>
      </c>
      <c r="F615" s="219">
        <v>0</v>
      </c>
      <c r="G615" s="270">
        <v>0</v>
      </c>
      <c r="H615" s="220" t="s">
        <v>839</v>
      </c>
    </row>
    <row r="616" spans="1:8" s="153" customFormat="1" x14ac:dyDescent="0.25">
      <c r="A616" s="261" t="s">
        <v>1067</v>
      </c>
      <c r="B616" s="255" t="s">
        <v>368</v>
      </c>
      <c r="C616" s="256" t="s">
        <v>346</v>
      </c>
      <c r="D616" s="258">
        <v>0</v>
      </c>
      <c r="E616" s="258">
        <v>0</v>
      </c>
      <c r="F616" s="219">
        <v>0</v>
      </c>
      <c r="G616" s="270">
        <v>0</v>
      </c>
      <c r="H616" s="220" t="s">
        <v>839</v>
      </c>
    </row>
    <row r="617" spans="1:8" s="153" customFormat="1" x14ac:dyDescent="0.25">
      <c r="A617" s="557" t="s">
        <v>1068</v>
      </c>
      <c r="B617" s="554" t="s">
        <v>362</v>
      </c>
      <c r="C617" s="256" t="s">
        <v>1063</v>
      </c>
      <c r="D617" s="546">
        <v>0</v>
      </c>
      <c r="E617" s="546">
        <v>0</v>
      </c>
      <c r="F617" s="556">
        <v>0</v>
      </c>
      <c r="G617" s="566">
        <v>0</v>
      </c>
      <c r="H617" s="560" t="s">
        <v>839</v>
      </c>
    </row>
    <row r="618" spans="1:8" s="153" customFormat="1" x14ac:dyDescent="0.25">
      <c r="A618" s="557"/>
      <c r="B618" s="554"/>
      <c r="C618" s="256" t="s">
        <v>1064</v>
      </c>
      <c r="D618" s="546"/>
      <c r="E618" s="546"/>
      <c r="F618" s="556"/>
      <c r="G618" s="566"/>
      <c r="H618" s="560"/>
    </row>
    <row r="619" spans="1:8" s="153" customFormat="1" ht="31.5" x14ac:dyDescent="0.25">
      <c r="A619" s="260" t="s">
        <v>1069</v>
      </c>
      <c r="B619" s="255" t="s">
        <v>371</v>
      </c>
      <c r="C619" s="256" t="s">
        <v>242</v>
      </c>
      <c r="D619" s="256" t="s">
        <v>565</v>
      </c>
      <c r="E619" s="258">
        <v>0</v>
      </c>
      <c r="F619" s="219">
        <v>0</v>
      </c>
      <c r="G619" s="270">
        <v>0</v>
      </c>
      <c r="H619" s="220" t="s">
        <v>839</v>
      </c>
    </row>
    <row r="620" spans="1:8" s="153" customFormat="1" x14ac:dyDescent="0.25">
      <c r="A620" s="557" t="s">
        <v>1070</v>
      </c>
      <c r="B620" s="554" t="s">
        <v>360</v>
      </c>
      <c r="C620" s="256" t="s">
        <v>1060</v>
      </c>
      <c r="D620" s="546">
        <v>0</v>
      </c>
      <c r="E620" s="546">
        <v>0</v>
      </c>
      <c r="F620" s="556">
        <v>0</v>
      </c>
      <c r="G620" s="566">
        <v>0</v>
      </c>
      <c r="H620" s="560" t="s">
        <v>839</v>
      </c>
    </row>
    <row r="621" spans="1:8" s="153" customFormat="1" x14ac:dyDescent="0.25">
      <c r="A621" s="557"/>
      <c r="B621" s="554"/>
      <c r="C621" s="256" t="s">
        <v>1061</v>
      </c>
      <c r="D621" s="546"/>
      <c r="E621" s="546"/>
      <c r="F621" s="556"/>
      <c r="G621" s="566"/>
      <c r="H621" s="560"/>
    </row>
    <row r="622" spans="1:8" s="153" customFormat="1" x14ac:dyDescent="0.25">
      <c r="A622" s="557" t="s">
        <v>1071</v>
      </c>
      <c r="B622" s="554" t="s">
        <v>362</v>
      </c>
      <c r="C622" s="256" t="s">
        <v>1063</v>
      </c>
      <c r="D622" s="546">
        <v>0</v>
      </c>
      <c r="E622" s="546">
        <v>0</v>
      </c>
      <c r="F622" s="556">
        <v>0</v>
      </c>
      <c r="G622" s="566">
        <v>0</v>
      </c>
      <c r="H622" s="560" t="s">
        <v>839</v>
      </c>
    </row>
    <row r="623" spans="1:8" s="153" customFormat="1" x14ac:dyDescent="0.25">
      <c r="A623" s="557"/>
      <c r="B623" s="554"/>
      <c r="C623" s="256" t="s">
        <v>1064</v>
      </c>
      <c r="D623" s="546"/>
      <c r="E623" s="546"/>
      <c r="F623" s="556"/>
      <c r="G623" s="566"/>
      <c r="H623" s="560"/>
    </row>
    <row r="624" spans="1:8" s="153" customFormat="1" ht="31.5" x14ac:dyDescent="0.25">
      <c r="A624" s="260" t="s">
        <v>1072</v>
      </c>
      <c r="B624" s="255" t="s">
        <v>375</v>
      </c>
      <c r="C624" s="256" t="s">
        <v>242</v>
      </c>
      <c r="D624" s="256" t="s">
        <v>565</v>
      </c>
      <c r="E624" s="258">
        <v>0</v>
      </c>
      <c r="F624" s="219">
        <v>0</v>
      </c>
      <c r="G624" s="270">
        <v>0</v>
      </c>
      <c r="H624" s="220" t="s">
        <v>839</v>
      </c>
    </row>
    <row r="625" spans="1:8" s="153" customFormat="1" x14ac:dyDescent="0.25">
      <c r="A625" s="557"/>
      <c r="B625" s="554" t="s">
        <v>360</v>
      </c>
      <c r="C625" s="256" t="s">
        <v>1060</v>
      </c>
      <c r="D625" s="546">
        <v>0</v>
      </c>
      <c r="E625" s="546">
        <v>0</v>
      </c>
      <c r="F625" s="556">
        <v>0</v>
      </c>
      <c r="G625" s="566">
        <v>0</v>
      </c>
      <c r="H625" s="560" t="s">
        <v>839</v>
      </c>
    </row>
    <row r="626" spans="1:8" s="153" customFormat="1" x14ac:dyDescent="0.25">
      <c r="A626" s="557"/>
      <c r="B626" s="554"/>
      <c r="C626" s="256" t="s">
        <v>1061</v>
      </c>
      <c r="D626" s="546"/>
      <c r="E626" s="546"/>
      <c r="F626" s="556"/>
      <c r="G626" s="566"/>
      <c r="H626" s="560"/>
    </row>
    <row r="627" spans="1:8" s="153" customFormat="1" x14ac:dyDescent="0.25">
      <c r="A627" s="261"/>
      <c r="B627" s="255" t="s">
        <v>368</v>
      </c>
      <c r="C627" s="256" t="s">
        <v>346</v>
      </c>
      <c r="D627" s="258">
        <v>0</v>
      </c>
      <c r="E627" s="258">
        <v>0</v>
      </c>
      <c r="F627" s="219">
        <v>0</v>
      </c>
      <c r="G627" s="270">
        <v>0</v>
      </c>
      <c r="H627" s="220" t="s">
        <v>839</v>
      </c>
    </row>
    <row r="628" spans="1:8" s="153" customFormat="1" x14ac:dyDescent="0.25">
      <c r="A628" s="557"/>
      <c r="B628" s="554" t="s">
        <v>362</v>
      </c>
      <c r="C628" s="256" t="s">
        <v>1063</v>
      </c>
      <c r="D628" s="546">
        <v>0</v>
      </c>
      <c r="E628" s="546">
        <v>0</v>
      </c>
      <c r="F628" s="556">
        <v>0</v>
      </c>
      <c r="G628" s="566">
        <v>0</v>
      </c>
      <c r="H628" s="560" t="s">
        <v>839</v>
      </c>
    </row>
    <row r="629" spans="1:8" s="153" customFormat="1" x14ac:dyDescent="0.25">
      <c r="A629" s="557"/>
      <c r="B629" s="554"/>
      <c r="C629" s="256" t="s">
        <v>1064</v>
      </c>
      <c r="D629" s="546"/>
      <c r="E629" s="546"/>
      <c r="F629" s="556"/>
      <c r="G629" s="566"/>
      <c r="H629" s="560"/>
    </row>
    <row r="630" spans="1:8" s="153" customFormat="1" ht="31.5" x14ac:dyDescent="0.25">
      <c r="A630" s="256" t="s">
        <v>379</v>
      </c>
      <c r="B630" s="255" t="s">
        <v>380</v>
      </c>
      <c r="C630" s="256" t="s">
        <v>242</v>
      </c>
      <c r="D630" s="256" t="s">
        <v>565</v>
      </c>
      <c r="E630" s="258">
        <v>0</v>
      </c>
      <c r="F630" s="219">
        <v>0</v>
      </c>
      <c r="G630" s="270">
        <v>0</v>
      </c>
      <c r="H630" s="220" t="s">
        <v>839</v>
      </c>
    </row>
    <row r="631" spans="1:8" s="153" customFormat="1" ht="15.75" customHeight="1" x14ac:dyDescent="0.25">
      <c r="A631" s="553" t="s">
        <v>1073</v>
      </c>
      <c r="B631" s="554" t="s">
        <v>382</v>
      </c>
      <c r="C631" s="256" t="s">
        <v>1060</v>
      </c>
      <c r="D631" s="545">
        <f t="shared" ref="D631" si="34">D633</f>
        <v>158.52700000000002</v>
      </c>
      <c r="E631" s="546">
        <v>0</v>
      </c>
      <c r="F631" s="556">
        <v>0</v>
      </c>
      <c r="G631" s="566">
        <v>0</v>
      </c>
      <c r="H631" s="560" t="s">
        <v>839</v>
      </c>
    </row>
    <row r="632" spans="1:8" s="153" customFormat="1" x14ac:dyDescent="0.25">
      <c r="A632" s="553"/>
      <c r="B632" s="554"/>
      <c r="C632" s="256" t="s">
        <v>1061</v>
      </c>
      <c r="D632" s="545"/>
      <c r="E632" s="546"/>
      <c r="F632" s="556"/>
      <c r="G632" s="566"/>
      <c r="H632" s="560"/>
    </row>
    <row r="633" spans="1:8" s="153" customFormat="1" ht="15.75" customHeight="1" x14ac:dyDescent="0.25">
      <c r="A633" s="557" t="s">
        <v>1074</v>
      </c>
      <c r="B633" s="554" t="s">
        <v>384</v>
      </c>
      <c r="C633" s="256" t="s">
        <v>1075</v>
      </c>
      <c r="D633" s="545">
        <f t="shared" ref="D633" si="35">D635+D636</f>
        <v>158.52700000000002</v>
      </c>
      <c r="E633" s="546">
        <v>0</v>
      </c>
      <c r="F633" s="556">
        <v>0</v>
      </c>
      <c r="G633" s="566">
        <v>0</v>
      </c>
      <c r="H633" s="560" t="s">
        <v>839</v>
      </c>
    </row>
    <row r="634" spans="1:8" s="153" customFormat="1" x14ac:dyDescent="0.25">
      <c r="A634" s="557"/>
      <c r="B634" s="554"/>
      <c r="C634" s="256" t="s">
        <v>1061</v>
      </c>
      <c r="D634" s="545"/>
      <c r="E634" s="546"/>
      <c r="F634" s="556"/>
      <c r="G634" s="566"/>
      <c r="H634" s="560"/>
    </row>
    <row r="635" spans="1:8" s="153" customFormat="1" ht="31.5" x14ac:dyDescent="0.25">
      <c r="A635" s="256" t="s">
        <v>385</v>
      </c>
      <c r="B635" s="255" t="s">
        <v>386</v>
      </c>
      <c r="C635" s="256" t="s">
        <v>356</v>
      </c>
      <c r="D635" s="257">
        <v>15.34</v>
      </c>
      <c r="E635" s="258">
        <v>0</v>
      </c>
      <c r="F635" s="219">
        <v>0</v>
      </c>
      <c r="G635" s="270">
        <v>0</v>
      </c>
      <c r="H635" s="220" t="s">
        <v>839</v>
      </c>
    </row>
    <row r="636" spans="1:8" s="153" customFormat="1" ht="15.75" customHeight="1" x14ac:dyDescent="0.25">
      <c r="A636" s="545" t="s">
        <v>387</v>
      </c>
      <c r="B636" s="554" t="s">
        <v>388</v>
      </c>
      <c r="C636" s="256" t="s">
        <v>1060</v>
      </c>
      <c r="D636" s="545">
        <v>143.18700000000001</v>
      </c>
      <c r="E636" s="546">
        <v>0</v>
      </c>
      <c r="F636" s="556">
        <v>0</v>
      </c>
      <c r="G636" s="566">
        <v>0</v>
      </c>
      <c r="H636" s="560" t="s">
        <v>839</v>
      </c>
    </row>
    <row r="637" spans="1:8" s="153" customFormat="1" x14ac:dyDescent="0.25">
      <c r="A637" s="545"/>
      <c r="B637" s="554"/>
      <c r="C637" s="256" t="s">
        <v>1061</v>
      </c>
      <c r="D637" s="545"/>
      <c r="E637" s="546"/>
      <c r="F637" s="556"/>
      <c r="G637" s="566"/>
      <c r="H637" s="560"/>
    </row>
    <row r="638" spans="1:8" s="153" customFormat="1" ht="15.75" customHeight="1" x14ac:dyDescent="0.25">
      <c r="A638" s="553" t="s">
        <v>1076</v>
      </c>
      <c r="B638" s="554" t="s">
        <v>390</v>
      </c>
      <c r="C638" s="256" t="s">
        <v>1060</v>
      </c>
      <c r="D638" s="546">
        <v>0</v>
      </c>
      <c r="E638" s="546">
        <v>0</v>
      </c>
      <c r="F638" s="556">
        <v>0</v>
      </c>
      <c r="G638" s="566">
        <v>0</v>
      </c>
      <c r="H638" s="560" t="s">
        <v>839</v>
      </c>
    </row>
    <row r="639" spans="1:8" s="153" customFormat="1" x14ac:dyDescent="0.25">
      <c r="A639" s="553"/>
      <c r="B639" s="554"/>
      <c r="C639" s="256" t="s">
        <v>1061</v>
      </c>
      <c r="D639" s="546"/>
      <c r="E639" s="546"/>
      <c r="F639" s="556"/>
      <c r="G639" s="566"/>
      <c r="H639" s="560"/>
    </row>
    <row r="640" spans="1:8" s="153" customFormat="1" ht="31.5" x14ac:dyDescent="0.25">
      <c r="A640" s="553" t="s">
        <v>1077</v>
      </c>
      <c r="B640" s="255" t="s">
        <v>1078</v>
      </c>
      <c r="C640" s="545" t="s">
        <v>346</v>
      </c>
      <c r="D640" s="545">
        <f>D642</f>
        <v>24.866300000000003</v>
      </c>
      <c r="E640" s="546">
        <v>0</v>
      </c>
      <c r="F640" s="556">
        <v>0</v>
      </c>
      <c r="G640" s="566">
        <v>0</v>
      </c>
      <c r="H640" s="560" t="s">
        <v>839</v>
      </c>
    </row>
    <row r="641" spans="1:8" s="153" customFormat="1" x14ac:dyDescent="0.25">
      <c r="A641" s="553"/>
      <c r="B641" s="255" t="s">
        <v>1079</v>
      </c>
      <c r="C641" s="545"/>
      <c r="D641" s="545"/>
      <c r="E641" s="546"/>
      <c r="F641" s="556"/>
      <c r="G641" s="566"/>
      <c r="H641" s="560"/>
    </row>
    <row r="642" spans="1:8" s="153" customFormat="1" ht="63" x14ac:dyDescent="0.25">
      <c r="A642" s="261" t="s">
        <v>1080</v>
      </c>
      <c r="B642" s="255" t="s">
        <v>394</v>
      </c>
      <c r="C642" s="256" t="s">
        <v>346</v>
      </c>
      <c r="D642" s="257">
        <f t="shared" ref="D642" si="36">D643+D644</f>
        <v>24.866300000000003</v>
      </c>
      <c r="E642" s="258">
        <v>0</v>
      </c>
      <c r="F642" s="219">
        <v>0</v>
      </c>
      <c r="G642" s="270">
        <v>0</v>
      </c>
      <c r="H642" s="220" t="s">
        <v>839</v>
      </c>
    </row>
    <row r="643" spans="1:8" s="153" customFormat="1" ht="31.5" x14ac:dyDescent="0.25">
      <c r="A643" s="256" t="s">
        <v>395</v>
      </c>
      <c r="B643" s="255" t="s">
        <v>386</v>
      </c>
      <c r="C643" s="256" t="s">
        <v>346</v>
      </c>
      <c r="D643" s="257">
        <v>1.21</v>
      </c>
      <c r="E643" s="258">
        <v>0</v>
      </c>
      <c r="F643" s="219">
        <v>0</v>
      </c>
      <c r="G643" s="270">
        <v>0</v>
      </c>
      <c r="H643" s="220" t="s">
        <v>839</v>
      </c>
    </row>
    <row r="644" spans="1:8" s="153" customFormat="1" ht="47.25" x14ac:dyDescent="0.25">
      <c r="A644" s="256" t="s">
        <v>396</v>
      </c>
      <c r="B644" s="255" t="s">
        <v>388</v>
      </c>
      <c r="C644" s="256" t="s">
        <v>346</v>
      </c>
      <c r="D644" s="257">
        <v>23.656300000000002</v>
      </c>
      <c r="E644" s="258">
        <v>0</v>
      </c>
      <c r="F644" s="219">
        <v>0</v>
      </c>
      <c r="G644" s="270">
        <v>0</v>
      </c>
      <c r="H644" s="220" t="s">
        <v>839</v>
      </c>
    </row>
    <row r="645" spans="1:8" s="153" customFormat="1" ht="47.25" x14ac:dyDescent="0.25">
      <c r="A645" s="260" t="s">
        <v>1081</v>
      </c>
      <c r="B645" s="255" t="s">
        <v>398</v>
      </c>
      <c r="C645" s="256" t="s">
        <v>399</v>
      </c>
      <c r="D645" s="257">
        <v>2960.1</v>
      </c>
      <c r="E645" s="258">
        <v>0</v>
      </c>
      <c r="F645" s="219">
        <v>0</v>
      </c>
      <c r="G645" s="270">
        <v>0</v>
      </c>
      <c r="H645" s="220" t="s">
        <v>839</v>
      </c>
    </row>
    <row r="646" spans="1:8" s="153" customFormat="1" ht="47.25" x14ac:dyDescent="0.25">
      <c r="A646" s="553" t="s">
        <v>1082</v>
      </c>
      <c r="B646" s="255" t="s">
        <v>1083</v>
      </c>
      <c r="C646" s="256" t="s">
        <v>862</v>
      </c>
      <c r="D646" s="546">
        <f t="shared" ref="D646" si="37">D40-D107-D109-D95</f>
        <v>134.21059</v>
      </c>
      <c r="E646" s="546">
        <v>0</v>
      </c>
      <c r="F646" s="556">
        <v>0</v>
      </c>
      <c r="G646" s="566">
        <v>0</v>
      </c>
      <c r="H646" s="560" t="s">
        <v>839</v>
      </c>
    </row>
    <row r="647" spans="1:8" s="153" customFormat="1" ht="31.5" x14ac:dyDescent="0.25">
      <c r="A647" s="553"/>
      <c r="B647" s="255" t="s">
        <v>1084</v>
      </c>
      <c r="C647" s="256" t="s">
        <v>863</v>
      </c>
      <c r="D647" s="546"/>
      <c r="E647" s="546"/>
      <c r="F647" s="556"/>
      <c r="G647" s="566"/>
      <c r="H647" s="560"/>
    </row>
    <row r="648" spans="1:8" s="153" customFormat="1" ht="31.5" x14ac:dyDescent="0.25">
      <c r="A648" s="256" t="s">
        <v>401</v>
      </c>
      <c r="B648" s="255" t="s">
        <v>402</v>
      </c>
      <c r="C648" s="256" t="s">
        <v>242</v>
      </c>
      <c r="D648" s="256" t="s">
        <v>565</v>
      </c>
      <c r="E648" s="258">
        <v>0</v>
      </c>
      <c r="F648" s="219">
        <v>0</v>
      </c>
      <c r="G648" s="270">
        <v>0</v>
      </c>
      <c r="H648" s="220" t="s">
        <v>839</v>
      </c>
    </row>
    <row r="649" spans="1:8" s="153" customFormat="1" ht="31.5" x14ac:dyDescent="0.25">
      <c r="A649" s="260" t="s">
        <v>1085</v>
      </c>
      <c r="B649" s="255" t="s">
        <v>404</v>
      </c>
      <c r="C649" s="256" t="s">
        <v>356</v>
      </c>
      <c r="D649" s="266">
        <v>0</v>
      </c>
      <c r="E649" s="258">
        <v>0</v>
      </c>
      <c r="F649" s="219">
        <v>0</v>
      </c>
      <c r="G649" s="270">
        <v>0</v>
      </c>
      <c r="H649" s="220" t="s">
        <v>839</v>
      </c>
    </row>
    <row r="650" spans="1:8" s="153" customFormat="1" ht="31.5" x14ac:dyDescent="0.25">
      <c r="A650" s="260" t="s">
        <v>1086</v>
      </c>
      <c r="B650" s="255" t="s">
        <v>406</v>
      </c>
      <c r="C650" s="256" t="s">
        <v>349</v>
      </c>
      <c r="D650" s="266">
        <v>0</v>
      </c>
      <c r="E650" s="258">
        <v>0</v>
      </c>
      <c r="F650" s="219">
        <v>0</v>
      </c>
      <c r="G650" s="270">
        <v>0</v>
      </c>
      <c r="H650" s="220" t="s">
        <v>839</v>
      </c>
    </row>
    <row r="651" spans="1:8" s="153" customFormat="1" ht="15.75" customHeight="1" x14ac:dyDescent="0.25">
      <c r="A651" s="553" t="s">
        <v>1087</v>
      </c>
      <c r="B651" s="554" t="s">
        <v>408</v>
      </c>
      <c r="C651" s="256" t="s">
        <v>862</v>
      </c>
      <c r="D651" s="556">
        <v>0</v>
      </c>
      <c r="E651" s="546">
        <v>0</v>
      </c>
      <c r="F651" s="556">
        <v>0</v>
      </c>
      <c r="G651" s="566">
        <v>0</v>
      </c>
      <c r="H651" s="560" t="s">
        <v>839</v>
      </c>
    </row>
    <row r="652" spans="1:8" s="153" customFormat="1" x14ac:dyDescent="0.25">
      <c r="A652" s="553"/>
      <c r="B652" s="554"/>
      <c r="C652" s="256" t="s">
        <v>863</v>
      </c>
      <c r="D652" s="556"/>
      <c r="E652" s="546"/>
      <c r="F652" s="556"/>
      <c r="G652" s="566"/>
      <c r="H652" s="560"/>
    </row>
    <row r="653" spans="1:8" s="153" customFormat="1" ht="15.75" customHeight="1" x14ac:dyDescent="0.25">
      <c r="A653" s="553" t="s">
        <v>1088</v>
      </c>
      <c r="B653" s="554" t="s">
        <v>410</v>
      </c>
      <c r="C653" s="256" t="s">
        <v>862</v>
      </c>
      <c r="D653" s="556">
        <v>0</v>
      </c>
      <c r="E653" s="546">
        <v>0</v>
      </c>
      <c r="F653" s="556">
        <v>0</v>
      </c>
      <c r="G653" s="566">
        <v>0</v>
      </c>
      <c r="H653" s="560" t="s">
        <v>839</v>
      </c>
    </row>
    <row r="654" spans="1:8" s="153" customFormat="1" x14ac:dyDescent="0.25">
      <c r="A654" s="553"/>
      <c r="B654" s="554"/>
      <c r="C654" s="256" t="s">
        <v>863</v>
      </c>
      <c r="D654" s="556"/>
      <c r="E654" s="546"/>
      <c r="F654" s="556"/>
      <c r="G654" s="566"/>
      <c r="H654" s="560"/>
    </row>
    <row r="655" spans="1:8" s="153" customFormat="1" ht="31.5" x14ac:dyDescent="0.25">
      <c r="A655" s="545" t="s">
        <v>411</v>
      </c>
      <c r="B655" s="255" t="s">
        <v>1089</v>
      </c>
      <c r="C655" s="545" t="s">
        <v>242</v>
      </c>
      <c r="D655" s="545" t="s">
        <v>565</v>
      </c>
      <c r="E655" s="546">
        <v>0</v>
      </c>
      <c r="F655" s="556">
        <v>0</v>
      </c>
      <c r="G655" s="566">
        <v>0</v>
      </c>
      <c r="H655" s="560" t="s">
        <v>839</v>
      </c>
    </row>
    <row r="656" spans="1:8" s="153" customFormat="1" x14ac:dyDescent="0.25">
      <c r="A656" s="545"/>
      <c r="B656" s="255" t="s">
        <v>1090</v>
      </c>
      <c r="C656" s="545"/>
      <c r="D656" s="545"/>
      <c r="E656" s="546"/>
      <c r="F656" s="556"/>
      <c r="G656" s="566"/>
      <c r="H656" s="560"/>
    </row>
    <row r="657" spans="1:8" s="153" customFormat="1" ht="47.25" x14ac:dyDescent="0.25">
      <c r="A657" s="260" t="s">
        <v>1091</v>
      </c>
      <c r="B657" s="255" t="s">
        <v>414</v>
      </c>
      <c r="C657" s="256" t="s">
        <v>346</v>
      </c>
      <c r="D657" s="266">
        <v>0</v>
      </c>
      <c r="E657" s="258">
        <v>0</v>
      </c>
      <c r="F657" s="219">
        <v>0</v>
      </c>
      <c r="G657" s="270">
        <v>0</v>
      </c>
      <c r="H657" s="220" t="s">
        <v>839</v>
      </c>
    </row>
    <row r="658" spans="1:8" s="153" customFormat="1" ht="110.25" x14ac:dyDescent="0.25">
      <c r="A658" s="261"/>
      <c r="B658" s="255" t="s">
        <v>416</v>
      </c>
      <c r="C658" s="256" t="s">
        <v>346</v>
      </c>
      <c r="D658" s="266">
        <v>0</v>
      </c>
      <c r="E658" s="258">
        <v>0</v>
      </c>
      <c r="F658" s="219">
        <v>0</v>
      </c>
      <c r="G658" s="270">
        <v>0</v>
      </c>
      <c r="H658" s="220" t="s">
        <v>839</v>
      </c>
    </row>
    <row r="659" spans="1:8" s="153" customFormat="1" ht="110.25" x14ac:dyDescent="0.25">
      <c r="A659" s="261"/>
      <c r="B659" s="255" t="s">
        <v>418</v>
      </c>
      <c r="C659" s="256" t="s">
        <v>346</v>
      </c>
      <c r="D659" s="266">
        <v>0</v>
      </c>
      <c r="E659" s="258">
        <v>0</v>
      </c>
      <c r="F659" s="219">
        <v>0</v>
      </c>
      <c r="G659" s="270">
        <v>0</v>
      </c>
      <c r="H659" s="220" t="s">
        <v>839</v>
      </c>
    </row>
    <row r="660" spans="1:8" s="153" customFormat="1" ht="63" x14ac:dyDescent="0.25">
      <c r="A660" s="261"/>
      <c r="B660" s="255" t="s">
        <v>420</v>
      </c>
      <c r="C660" s="256" t="s">
        <v>346</v>
      </c>
      <c r="D660" s="266">
        <v>0</v>
      </c>
      <c r="E660" s="258">
        <v>0</v>
      </c>
      <c r="F660" s="219">
        <v>0</v>
      </c>
      <c r="G660" s="270">
        <v>0</v>
      </c>
      <c r="H660" s="220" t="s">
        <v>839</v>
      </c>
    </row>
    <row r="661" spans="1:8" s="153" customFormat="1" ht="15.75" customHeight="1" x14ac:dyDescent="0.25">
      <c r="A661" s="553" t="s">
        <v>1091</v>
      </c>
      <c r="B661" s="554" t="s">
        <v>422</v>
      </c>
      <c r="C661" s="256" t="s">
        <v>1060</v>
      </c>
      <c r="D661" s="556">
        <v>0</v>
      </c>
      <c r="E661" s="546">
        <v>0</v>
      </c>
      <c r="F661" s="556">
        <v>0</v>
      </c>
      <c r="G661" s="566">
        <v>0</v>
      </c>
      <c r="H661" s="560" t="s">
        <v>839</v>
      </c>
    </row>
    <row r="662" spans="1:8" s="153" customFormat="1" x14ac:dyDescent="0.25">
      <c r="A662" s="553"/>
      <c r="B662" s="554"/>
      <c r="C662" s="256" t="s">
        <v>1061</v>
      </c>
      <c r="D662" s="556"/>
      <c r="E662" s="546"/>
      <c r="F662" s="556"/>
      <c r="G662" s="566"/>
      <c r="H662" s="560"/>
    </row>
    <row r="663" spans="1:8" s="153" customFormat="1" ht="15.75" customHeight="1" x14ac:dyDescent="0.25">
      <c r="A663" s="557"/>
      <c r="B663" s="554" t="s">
        <v>424</v>
      </c>
      <c r="C663" s="256" t="s">
        <v>1060</v>
      </c>
      <c r="D663" s="556">
        <v>0</v>
      </c>
      <c r="E663" s="546">
        <v>0</v>
      </c>
      <c r="F663" s="556">
        <v>0</v>
      </c>
      <c r="G663" s="566">
        <v>0</v>
      </c>
      <c r="H663" s="560" t="s">
        <v>839</v>
      </c>
    </row>
    <row r="664" spans="1:8" s="153" customFormat="1" x14ac:dyDescent="0.25">
      <c r="A664" s="557"/>
      <c r="B664" s="554"/>
      <c r="C664" s="256" t="s">
        <v>1061</v>
      </c>
      <c r="D664" s="556"/>
      <c r="E664" s="546"/>
      <c r="F664" s="556"/>
      <c r="G664" s="566"/>
      <c r="H664" s="560"/>
    </row>
    <row r="665" spans="1:8" s="153" customFormat="1" ht="15.75" customHeight="1" x14ac:dyDescent="0.25">
      <c r="A665" s="557"/>
      <c r="B665" s="554" t="s">
        <v>426</v>
      </c>
      <c r="C665" s="256" t="s">
        <v>1060</v>
      </c>
      <c r="D665" s="556">
        <v>0</v>
      </c>
      <c r="E665" s="546">
        <v>0</v>
      </c>
      <c r="F665" s="556">
        <v>0</v>
      </c>
      <c r="G665" s="566">
        <v>0</v>
      </c>
      <c r="H665" s="560" t="s">
        <v>839</v>
      </c>
    </row>
    <row r="666" spans="1:8" s="153" customFormat="1" x14ac:dyDescent="0.25">
      <c r="A666" s="557"/>
      <c r="B666" s="554"/>
      <c r="C666" s="256" t="s">
        <v>1061</v>
      </c>
      <c r="D666" s="556"/>
      <c r="E666" s="546"/>
      <c r="F666" s="556"/>
      <c r="G666" s="566"/>
      <c r="H666" s="560"/>
    </row>
    <row r="667" spans="1:8" s="153" customFormat="1" ht="15.75" customHeight="1" x14ac:dyDescent="0.25">
      <c r="A667" s="553" t="s">
        <v>1092</v>
      </c>
      <c r="B667" s="554" t="s">
        <v>428</v>
      </c>
      <c r="C667" s="256" t="s">
        <v>862</v>
      </c>
      <c r="D667" s="556">
        <v>0</v>
      </c>
      <c r="E667" s="546">
        <v>0</v>
      </c>
      <c r="F667" s="556">
        <v>0</v>
      </c>
      <c r="G667" s="566">
        <v>0</v>
      </c>
      <c r="H667" s="560" t="s">
        <v>839</v>
      </c>
    </row>
    <row r="668" spans="1:8" s="153" customFormat="1" x14ac:dyDescent="0.25">
      <c r="A668" s="553"/>
      <c r="B668" s="554"/>
      <c r="C668" s="256" t="s">
        <v>863</v>
      </c>
      <c r="D668" s="556"/>
      <c r="E668" s="546"/>
      <c r="F668" s="556"/>
      <c r="G668" s="566"/>
      <c r="H668" s="560"/>
    </row>
    <row r="669" spans="1:8" s="153" customFormat="1" ht="15.75" customHeight="1" x14ac:dyDescent="0.25">
      <c r="A669" s="557"/>
      <c r="B669" s="554" t="s">
        <v>43</v>
      </c>
      <c r="C669" s="256" t="s">
        <v>862</v>
      </c>
      <c r="D669" s="556">
        <v>0</v>
      </c>
      <c r="E669" s="546">
        <v>0</v>
      </c>
      <c r="F669" s="556">
        <v>0</v>
      </c>
      <c r="G669" s="566">
        <v>0</v>
      </c>
      <c r="H669" s="560" t="s">
        <v>839</v>
      </c>
    </row>
    <row r="670" spans="1:8" s="153" customFormat="1" x14ac:dyDescent="0.25">
      <c r="A670" s="557"/>
      <c r="B670" s="554"/>
      <c r="C670" s="256" t="s">
        <v>863</v>
      </c>
      <c r="D670" s="556"/>
      <c r="E670" s="546"/>
      <c r="F670" s="556"/>
      <c r="G670" s="566"/>
      <c r="H670" s="560"/>
    </row>
    <row r="671" spans="1:8" s="153" customFormat="1" x14ac:dyDescent="0.25">
      <c r="A671" s="557"/>
      <c r="B671" s="554" t="s">
        <v>45</v>
      </c>
      <c r="C671" s="256" t="s">
        <v>862</v>
      </c>
      <c r="D671" s="556">
        <v>0</v>
      </c>
      <c r="E671" s="546">
        <v>0</v>
      </c>
      <c r="F671" s="556">
        <v>0</v>
      </c>
      <c r="G671" s="566">
        <v>0</v>
      </c>
      <c r="H671" s="560" t="s">
        <v>839</v>
      </c>
    </row>
    <row r="672" spans="1:8" s="153" customFormat="1" x14ac:dyDescent="0.25">
      <c r="A672" s="557"/>
      <c r="B672" s="554"/>
      <c r="C672" s="256" t="s">
        <v>863</v>
      </c>
      <c r="D672" s="556"/>
      <c r="E672" s="546"/>
      <c r="F672" s="556"/>
      <c r="G672" s="566"/>
      <c r="H672" s="560"/>
    </row>
    <row r="673" spans="1:8" s="153" customFormat="1" ht="31.5" x14ac:dyDescent="0.25">
      <c r="A673" s="256" t="s">
        <v>431</v>
      </c>
      <c r="B673" s="255" t="s">
        <v>432</v>
      </c>
      <c r="C673" s="256" t="s">
        <v>1093</v>
      </c>
      <c r="D673" s="266">
        <v>0</v>
      </c>
      <c r="E673" s="258">
        <v>0</v>
      </c>
      <c r="F673" s="219">
        <v>0</v>
      </c>
      <c r="G673" s="270">
        <v>0</v>
      </c>
      <c r="H673" s="220" t="s">
        <v>839</v>
      </c>
    </row>
    <row r="674" spans="1:8" s="153" customFormat="1" ht="17.25" x14ac:dyDescent="0.25">
      <c r="A674" s="262" t="s">
        <v>1094</v>
      </c>
      <c r="B674" s="252"/>
      <c r="C674" s="252"/>
      <c r="D674" s="252"/>
      <c r="E674" s="252"/>
      <c r="F674" s="252"/>
      <c r="G674" s="252"/>
      <c r="H674" s="252"/>
    </row>
    <row r="675" spans="1:8" s="157" customFormat="1" ht="46.5" customHeight="1" x14ac:dyDescent="0.2">
      <c r="A675" s="564" t="s">
        <v>7</v>
      </c>
      <c r="B675" s="565" t="s">
        <v>8</v>
      </c>
      <c r="C675" s="565" t="s">
        <v>9</v>
      </c>
      <c r="D675" s="213"/>
      <c r="E675" s="213"/>
      <c r="F675" s="572" t="s">
        <v>540</v>
      </c>
      <c r="G675" s="573"/>
      <c r="H675" s="574" t="s">
        <v>1203</v>
      </c>
    </row>
    <row r="676" spans="1:8" s="157" customFormat="1" ht="78" customHeight="1" x14ac:dyDescent="0.2">
      <c r="A676" s="564"/>
      <c r="B676" s="565"/>
      <c r="C676" s="565"/>
      <c r="D676" s="102" t="s">
        <v>0</v>
      </c>
      <c r="E676" s="102" t="s">
        <v>1</v>
      </c>
      <c r="F676" s="273" t="s">
        <v>10</v>
      </c>
      <c r="G676" s="273" t="s">
        <v>11</v>
      </c>
      <c r="H676" s="575"/>
    </row>
    <row r="677" spans="1:8" s="157" customFormat="1" ht="24" customHeight="1" x14ac:dyDescent="0.2">
      <c r="A677" s="259" t="s">
        <v>857</v>
      </c>
      <c r="B677" s="251">
        <v>2</v>
      </c>
      <c r="C677" s="251">
        <v>3</v>
      </c>
      <c r="D677" s="251">
        <v>4</v>
      </c>
      <c r="E677" s="251">
        <v>5</v>
      </c>
      <c r="F677" s="273">
        <v>6</v>
      </c>
      <c r="G677" s="273">
        <v>7</v>
      </c>
      <c r="H677" s="273">
        <v>8</v>
      </c>
    </row>
    <row r="678" spans="1:8" s="157" customFormat="1" ht="30.75" customHeight="1" x14ac:dyDescent="0.2">
      <c r="A678" s="576" t="s">
        <v>1095</v>
      </c>
      <c r="B678" s="576"/>
      <c r="C678" s="263" t="s">
        <v>880</v>
      </c>
      <c r="D678" s="159">
        <f>D679+D724</f>
        <v>22.804400000000001</v>
      </c>
      <c r="E678" s="159">
        <v>0</v>
      </c>
      <c r="F678" s="159">
        <v>0</v>
      </c>
      <c r="G678" s="272">
        <v>0</v>
      </c>
      <c r="H678" s="273" t="s">
        <v>839</v>
      </c>
    </row>
    <row r="679" spans="1:8" s="157" customFormat="1" ht="12.75" x14ac:dyDescent="0.2">
      <c r="A679" s="264" t="s">
        <v>17</v>
      </c>
      <c r="B679" s="158" t="s">
        <v>1096</v>
      </c>
      <c r="C679" s="263" t="s">
        <v>880</v>
      </c>
      <c r="D679" s="159">
        <f>D680+D698+D720+D721</f>
        <v>22.804400000000001</v>
      </c>
      <c r="E679" s="159">
        <v>0</v>
      </c>
      <c r="F679" s="159">
        <v>0</v>
      </c>
      <c r="G679" s="272">
        <v>0</v>
      </c>
      <c r="H679" s="273" t="s">
        <v>839</v>
      </c>
    </row>
    <row r="680" spans="1:8" s="157" customFormat="1" ht="25.5" outlineLevel="1" x14ac:dyDescent="0.2">
      <c r="A680" s="264" t="s">
        <v>20</v>
      </c>
      <c r="B680" s="160" t="s">
        <v>437</v>
      </c>
      <c r="C680" s="263" t="s">
        <v>880</v>
      </c>
      <c r="D680" s="159">
        <f>D681+D691+D692+D697</f>
        <v>11.86828</v>
      </c>
      <c r="E680" s="159">
        <v>0</v>
      </c>
      <c r="F680" s="159">
        <v>0</v>
      </c>
      <c r="G680" s="272">
        <v>0</v>
      </c>
      <c r="H680" s="273" t="s">
        <v>839</v>
      </c>
    </row>
    <row r="681" spans="1:8" s="157" customFormat="1" ht="25.5" outlineLevel="2" x14ac:dyDescent="0.2">
      <c r="A681" s="264" t="s">
        <v>22</v>
      </c>
      <c r="B681" s="161" t="s">
        <v>1097</v>
      </c>
      <c r="C681" s="263" t="s">
        <v>880</v>
      </c>
      <c r="D681" s="159">
        <f>SUM(D682:D688)</f>
        <v>11.86828</v>
      </c>
      <c r="E681" s="159">
        <v>0</v>
      </c>
      <c r="F681" s="159">
        <v>0</v>
      </c>
      <c r="G681" s="272">
        <v>0</v>
      </c>
      <c r="H681" s="273" t="s">
        <v>839</v>
      </c>
    </row>
    <row r="682" spans="1:8" s="157" customFormat="1" ht="25.5" outlineLevel="3" x14ac:dyDescent="0.2">
      <c r="A682" s="264" t="s">
        <v>439</v>
      </c>
      <c r="B682" s="162" t="s">
        <v>1098</v>
      </c>
      <c r="C682" s="263" t="s">
        <v>880</v>
      </c>
      <c r="D682" s="159"/>
      <c r="E682" s="159">
        <v>0</v>
      </c>
      <c r="F682" s="159">
        <v>0</v>
      </c>
      <c r="G682" s="272">
        <v>0</v>
      </c>
      <c r="H682" s="273" t="s">
        <v>839</v>
      </c>
    </row>
    <row r="683" spans="1:8" s="157" customFormat="1" ht="12.75" outlineLevel="3" x14ac:dyDescent="0.2">
      <c r="A683" s="264" t="s">
        <v>444</v>
      </c>
      <c r="B683" s="162" t="s">
        <v>1099</v>
      </c>
      <c r="C683" s="263" t="s">
        <v>880</v>
      </c>
      <c r="D683" s="159">
        <f>'[1]2'!BU19/1.2</f>
        <v>11.86828</v>
      </c>
      <c r="E683" s="159">
        <v>0</v>
      </c>
      <c r="F683" s="159">
        <v>0</v>
      </c>
      <c r="G683" s="272">
        <v>0</v>
      </c>
      <c r="H683" s="273" t="s">
        <v>839</v>
      </c>
    </row>
    <row r="684" spans="1:8" s="157" customFormat="1" ht="25.5" outlineLevel="3" x14ac:dyDescent="0.2">
      <c r="A684" s="264" t="s">
        <v>446</v>
      </c>
      <c r="B684" s="162" t="s">
        <v>1100</v>
      </c>
      <c r="C684" s="263" t="s">
        <v>880</v>
      </c>
      <c r="D684" s="159">
        <v>0</v>
      </c>
      <c r="E684" s="159">
        <v>0</v>
      </c>
      <c r="F684" s="159">
        <v>0</v>
      </c>
      <c r="G684" s="272">
        <v>0</v>
      </c>
      <c r="H684" s="273" t="s">
        <v>839</v>
      </c>
    </row>
    <row r="685" spans="1:8" s="157" customFormat="1" ht="25.5" outlineLevel="3" x14ac:dyDescent="0.2">
      <c r="A685" s="264" t="s">
        <v>448</v>
      </c>
      <c r="B685" s="162" t="s">
        <v>1101</v>
      </c>
      <c r="C685" s="263" t="s">
        <v>880</v>
      </c>
      <c r="D685" s="159">
        <v>0</v>
      </c>
      <c r="E685" s="159">
        <v>0</v>
      </c>
      <c r="F685" s="159">
        <v>0</v>
      </c>
      <c r="G685" s="272">
        <v>0</v>
      </c>
      <c r="H685" s="273" t="s">
        <v>839</v>
      </c>
    </row>
    <row r="686" spans="1:8" s="157" customFormat="1" ht="12.75" outlineLevel="3" x14ac:dyDescent="0.2">
      <c r="A686" s="264" t="s">
        <v>450</v>
      </c>
      <c r="B686" s="162" t="s">
        <v>1102</v>
      </c>
      <c r="C686" s="263" t="s">
        <v>880</v>
      </c>
      <c r="D686" s="159">
        <v>0</v>
      </c>
      <c r="E686" s="159">
        <v>0</v>
      </c>
      <c r="F686" s="159">
        <v>0</v>
      </c>
      <c r="G686" s="272">
        <v>0</v>
      </c>
      <c r="H686" s="273" t="s">
        <v>839</v>
      </c>
    </row>
    <row r="687" spans="1:8" s="157" customFormat="1" ht="25.5" outlineLevel="3" x14ac:dyDescent="0.2">
      <c r="A687" s="264" t="s">
        <v>459</v>
      </c>
      <c r="B687" s="162" t="s">
        <v>1103</v>
      </c>
      <c r="C687" s="263" t="s">
        <v>880</v>
      </c>
      <c r="D687" s="159">
        <v>0</v>
      </c>
      <c r="E687" s="159">
        <v>0</v>
      </c>
      <c r="F687" s="159">
        <v>0</v>
      </c>
      <c r="G687" s="272">
        <v>0</v>
      </c>
      <c r="H687" s="273" t="s">
        <v>839</v>
      </c>
    </row>
    <row r="688" spans="1:8" s="157" customFormat="1" ht="28.5" customHeight="1" outlineLevel="3" x14ac:dyDescent="0.2">
      <c r="A688" s="264" t="s">
        <v>461</v>
      </c>
      <c r="B688" s="162" t="s">
        <v>1104</v>
      </c>
      <c r="C688" s="263" t="s">
        <v>880</v>
      </c>
      <c r="D688" s="159">
        <f t="shared" ref="D688" si="38">D689+D690</f>
        <v>0</v>
      </c>
      <c r="E688" s="159">
        <v>0</v>
      </c>
      <c r="F688" s="159">
        <v>0</v>
      </c>
      <c r="G688" s="272">
        <v>0</v>
      </c>
      <c r="H688" s="273" t="s">
        <v>839</v>
      </c>
    </row>
    <row r="689" spans="1:8" s="157" customFormat="1" ht="18" customHeight="1" outlineLevel="4" x14ac:dyDescent="0.2">
      <c r="A689" s="264" t="s">
        <v>1105</v>
      </c>
      <c r="B689" s="163" t="s">
        <v>1106</v>
      </c>
      <c r="C689" s="263" t="s">
        <v>880</v>
      </c>
      <c r="D689" s="159">
        <v>0</v>
      </c>
      <c r="E689" s="159">
        <v>0</v>
      </c>
      <c r="F689" s="159">
        <v>0</v>
      </c>
      <c r="G689" s="272">
        <v>0</v>
      </c>
      <c r="H689" s="273" t="s">
        <v>839</v>
      </c>
    </row>
    <row r="690" spans="1:8" s="157" customFormat="1" ht="18" customHeight="1" outlineLevel="4" x14ac:dyDescent="0.2">
      <c r="A690" s="264" t="s">
        <v>1107</v>
      </c>
      <c r="B690" s="163" t="s">
        <v>45</v>
      </c>
      <c r="C690" s="263" t="s">
        <v>880</v>
      </c>
      <c r="D690" s="159">
        <v>0</v>
      </c>
      <c r="E690" s="159">
        <v>0</v>
      </c>
      <c r="F690" s="159">
        <v>0</v>
      </c>
      <c r="G690" s="272">
        <v>0</v>
      </c>
      <c r="H690" s="273" t="s">
        <v>839</v>
      </c>
    </row>
    <row r="691" spans="1:8" s="157" customFormat="1" ht="12.75" outlineLevel="2" x14ac:dyDescent="0.2">
      <c r="A691" s="264" t="s">
        <v>24</v>
      </c>
      <c r="B691" s="161" t="s">
        <v>1108</v>
      </c>
      <c r="C691" s="263" t="s">
        <v>880</v>
      </c>
      <c r="D691" s="159">
        <v>0</v>
      </c>
      <c r="E691" s="159">
        <v>0</v>
      </c>
      <c r="F691" s="159">
        <v>0</v>
      </c>
      <c r="G691" s="272">
        <v>0</v>
      </c>
      <c r="H691" s="273" t="s">
        <v>839</v>
      </c>
    </row>
    <row r="692" spans="1:8" s="157" customFormat="1" ht="25.5" outlineLevel="2" x14ac:dyDescent="0.2">
      <c r="A692" s="264" t="s">
        <v>26</v>
      </c>
      <c r="B692" s="161" t="s">
        <v>451</v>
      </c>
      <c r="C692" s="263" t="s">
        <v>880</v>
      </c>
      <c r="D692" s="159">
        <v>0</v>
      </c>
      <c r="E692" s="159">
        <v>0</v>
      </c>
      <c r="F692" s="159">
        <v>0</v>
      </c>
      <c r="G692" s="272">
        <v>0</v>
      </c>
      <c r="H692" s="273" t="s">
        <v>839</v>
      </c>
    </row>
    <row r="693" spans="1:8" s="157" customFormat="1" ht="25.5" outlineLevel="2" x14ac:dyDescent="0.2">
      <c r="A693" s="264" t="s">
        <v>1109</v>
      </c>
      <c r="B693" s="162" t="s">
        <v>1110</v>
      </c>
      <c r="C693" s="263" t="s">
        <v>880</v>
      </c>
      <c r="D693" s="159">
        <v>0</v>
      </c>
      <c r="E693" s="159">
        <v>0</v>
      </c>
      <c r="F693" s="159">
        <v>0</v>
      </c>
      <c r="G693" s="272">
        <v>0</v>
      </c>
      <c r="H693" s="273" t="s">
        <v>839</v>
      </c>
    </row>
    <row r="694" spans="1:8" s="157" customFormat="1" ht="25.5" outlineLevel="2" x14ac:dyDescent="0.2">
      <c r="A694" s="264" t="s">
        <v>1111</v>
      </c>
      <c r="B694" s="163" t="s">
        <v>455</v>
      </c>
      <c r="C694" s="263" t="s">
        <v>880</v>
      </c>
      <c r="D694" s="159">
        <v>0</v>
      </c>
      <c r="E694" s="159">
        <v>0</v>
      </c>
      <c r="F694" s="159">
        <v>0</v>
      </c>
      <c r="G694" s="272">
        <v>0</v>
      </c>
      <c r="H694" s="273" t="s">
        <v>839</v>
      </c>
    </row>
    <row r="695" spans="1:8" s="157" customFormat="1" ht="25.5" outlineLevel="2" x14ac:dyDescent="0.2">
      <c r="A695" s="264" t="s">
        <v>1112</v>
      </c>
      <c r="B695" s="162" t="s">
        <v>457</v>
      </c>
      <c r="C695" s="263" t="s">
        <v>880</v>
      </c>
      <c r="D695" s="159">
        <v>0</v>
      </c>
      <c r="E695" s="159">
        <v>0</v>
      </c>
      <c r="F695" s="159">
        <v>0</v>
      </c>
      <c r="G695" s="272">
        <v>0</v>
      </c>
      <c r="H695" s="273" t="s">
        <v>839</v>
      </c>
    </row>
    <row r="696" spans="1:8" s="157" customFormat="1" ht="25.5" outlineLevel="2" x14ac:dyDescent="0.2">
      <c r="A696" s="264" t="s">
        <v>1113</v>
      </c>
      <c r="B696" s="163" t="s">
        <v>455</v>
      </c>
      <c r="C696" s="263" t="s">
        <v>880</v>
      </c>
      <c r="D696" s="159">
        <v>0</v>
      </c>
      <c r="E696" s="159">
        <v>0</v>
      </c>
      <c r="F696" s="159">
        <v>0</v>
      </c>
      <c r="G696" s="272">
        <v>0</v>
      </c>
      <c r="H696" s="273" t="s">
        <v>839</v>
      </c>
    </row>
    <row r="697" spans="1:8" s="157" customFormat="1" ht="12.75" outlineLevel="2" x14ac:dyDescent="0.2">
      <c r="A697" s="264" t="s">
        <v>1114</v>
      </c>
      <c r="B697" s="161" t="s">
        <v>1115</v>
      </c>
      <c r="C697" s="263" t="s">
        <v>880</v>
      </c>
      <c r="D697" s="159">
        <v>0</v>
      </c>
      <c r="E697" s="159">
        <v>0</v>
      </c>
      <c r="F697" s="159">
        <v>0</v>
      </c>
      <c r="G697" s="272">
        <v>0</v>
      </c>
      <c r="H697" s="273" t="s">
        <v>839</v>
      </c>
    </row>
    <row r="698" spans="1:8" s="157" customFormat="1" ht="12.75" outlineLevel="1" x14ac:dyDescent="0.2">
      <c r="A698" s="264" t="s">
        <v>28</v>
      </c>
      <c r="B698" s="164" t="s">
        <v>1116</v>
      </c>
      <c r="C698" s="263" t="s">
        <v>880</v>
      </c>
      <c r="D698" s="159">
        <f t="shared" ref="D698" si="39">D701+D709+D710</f>
        <v>10.936120000000001</v>
      </c>
      <c r="E698" s="159">
        <v>0</v>
      </c>
      <c r="F698" s="159">
        <v>0</v>
      </c>
      <c r="G698" s="272">
        <v>0</v>
      </c>
      <c r="H698" s="273" t="s">
        <v>839</v>
      </c>
    </row>
    <row r="699" spans="1:8" s="157" customFormat="1" ht="12.75" outlineLevel="2" x14ac:dyDescent="0.2">
      <c r="A699" s="264" t="s">
        <v>472</v>
      </c>
      <c r="B699" s="161" t="s">
        <v>1117</v>
      </c>
      <c r="C699" s="263" t="s">
        <v>880</v>
      </c>
      <c r="D699" s="159">
        <f t="shared" ref="D699" si="40">SUM(D700:D706)</f>
        <v>10.936120000000001</v>
      </c>
      <c r="E699" s="159">
        <v>0</v>
      </c>
      <c r="F699" s="159">
        <v>0</v>
      </c>
      <c r="G699" s="272">
        <v>0</v>
      </c>
      <c r="H699" s="273" t="s">
        <v>839</v>
      </c>
    </row>
    <row r="700" spans="1:8" s="157" customFormat="1" ht="25.5" outlineLevel="3" x14ac:dyDescent="0.2">
      <c r="A700" s="264" t="s">
        <v>474</v>
      </c>
      <c r="B700" s="162" t="s">
        <v>1098</v>
      </c>
      <c r="C700" s="263" t="s">
        <v>880</v>
      </c>
      <c r="D700" s="159">
        <v>0</v>
      </c>
      <c r="E700" s="159">
        <v>0</v>
      </c>
      <c r="F700" s="159">
        <v>0</v>
      </c>
      <c r="G700" s="272">
        <v>0</v>
      </c>
      <c r="H700" s="273" t="s">
        <v>839</v>
      </c>
    </row>
    <row r="701" spans="1:8" s="157" customFormat="1" ht="12.75" outlineLevel="3" x14ac:dyDescent="0.2">
      <c r="A701" s="264" t="s">
        <v>479</v>
      </c>
      <c r="B701" s="162" t="s">
        <v>1099</v>
      </c>
      <c r="C701" s="263" t="s">
        <v>880</v>
      </c>
      <c r="D701" s="159">
        <f>'[1]2'!BV19/1.2</f>
        <v>10.936120000000001</v>
      </c>
      <c r="E701" s="159">
        <v>0</v>
      </c>
      <c r="F701" s="159">
        <v>0</v>
      </c>
      <c r="G701" s="272">
        <v>0</v>
      </c>
      <c r="H701" s="273" t="s">
        <v>839</v>
      </c>
    </row>
    <row r="702" spans="1:8" s="157" customFormat="1" ht="25.5" outlineLevel="3" x14ac:dyDescent="0.2">
      <c r="A702" s="264" t="s">
        <v>480</v>
      </c>
      <c r="B702" s="162" t="s">
        <v>1100</v>
      </c>
      <c r="C702" s="263" t="s">
        <v>880</v>
      </c>
      <c r="D702" s="159">
        <v>0</v>
      </c>
      <c r="E702" s="159">
        <v>0</v>
      </c>
      <c r="F702" s="159">
        <v>0</v>
      </c>
      <c r="G702" s="272">
        <v>0</v>
      </c>
      <c r="H702" s="273" t="s">
        <v>839</v>
      </c>
    </row>
    <row r="703" spans="1:8" s="157" customFormat="1" ht="25.5" outlineLevel="3" x14ac:dyDescent="0.2">
      <c r="A703" s="264" t="s">
        <v>481</v>
      </c>
      <c r="B703" s="162" t="s">
        <v>1101</v>
      </c>
      <c r="C703" s="263" t="s">
        <v>880</v>
      </c>
      <c r="D703" s="159">
        <v>0</v>
      </c>
      <c r="E703" s="159">
        <v>0</v>
      </c>
      <c r="F703" s="159">
        <v>0</v>
      </c>
      <c r="G703" s="272">
        <v>0</v>
      </c>
      <c r="H703" s="273" t="s">
        <v>839</v>
      </c>
    </row>
    <row r="704" spans="1:8" s="157" customFormat="1" ht="12.75" outlineLevel="3" x14ac:dyDescent="0.2">
      <c r="A704" s="264" t="s">
        <v>482</v>
      </c>
      <c r="B704" s="162" t="s">
        <v>1102</v>
      </c>
      <c r="C704" s="263" t="s">
        <v>880</v>
      </c>
      <c r="D704" s="159">
        <v>0</v>
      </c>
      <c r="E704" s="159">
        <v>0</v>
      </c>
      <c r="F704" s="159">
        <v>0</v>
      </c>
      <c r="G704" s="272">
        <v>0</v>
      </c>
      <c r="H704" s="273" t="s">
        <v>839</v>
      </c>
    </row>
    <row r="705" spans="1:8" s="157" customFormat="1" ht="25.5" outlineLevel="3" x14ac:dyDescent="0.2">
      <c r="A705" s="264" t="s">
        <v>483</v>
      </c>
      <c r="B705" s="162" t="s">
        <v>1103</v>
      </c>
      <c r="C705" s="263" t="s">
        <v>880</v>
      </c>
      <c r="D705" s="159">
        <v>0</v>
      </c>
      <c r="E705" s="159">
        <v>0</v>
      </c>
      <c r="F705" s="159">
        <v>0</v>
      </c>
      <c r="G705" s="272">
        <v>0</v>
      </c>
      <c r="H705" s="273" t="s">
        <v>839</v>
      </c>
    </row>
    <row r="706" spans="1:8" s="157" customFormat="1" ht="51" outlineLevel="3" x14ac:dyDescent="0.2">
      <c r="A706" s="264" t="s">
        <v>484</v>
      </c>
      <c r="B706" s="162" t="s">
        <v>1104</v>
      </c>
      <c r="C706" s="263" t="s">
        <v>880</v>
      </c>
      <c r="D706" s="159">
        <f t="shared" ref="D706:D736" si="41">D707+D708</f>
        <v>0</v>
      </c>
      <c r="E706" s="159">
        <v>0</v>
      </c>
      <c r="F706" s="159">
        <v>0</v>
      </c>
      <c r="G706" s="272">
        <v>0</v>
      </c>
      <c r="H706" s="273" t="s">
        <v>839</v>
      </c>
    </row>
    <row r="707" spans="1:8" s="157" customFormat="1" ht="25.5" outlineLevel="4" x14ac:dyDescent="0.2">
      <c r="A707" s="264" t="s">
        <v>485</v>
      </c>
      <c r="B707" s="163" t="s">
        <v>1106</v>
      </c>
      <c r="C707" s="263" t="s">
        <v>880</v>
      </c>
      <c r="D707" s="159">
        <f t="shared" si="41"/>
        <v>0</v>
      </c>
      <c r="E707" s="159">
        <v>0</v>
      </c>
      <c r="F707" s="159">
        <v>0</v>
      </c>
      <c r="G707" s="272">
        <v>0</v>
      </c>
      <c r="H707" s="273" t="s">
        <v>839</v>
      </c>
    </row>
    <row r="708" spans="1:8" s="157" customFormat="1" ht="25.5" outlineLevel="4" x14ac:dyDescent="0.2">
      <c r="A708" s="264" t="s">
        <v>486</v>
      </c>
      <c r="B708" s="163" t="s">
        <v>45</v>
      </c>
      <c r="C708" s="263" t="s">
        <v>880</v>
      </c>
      <c r="D708" s="159">
        <f t="shared" si="41"/>
        <v>0</v>
      </c>
      <c r="E708" s="159">
        <v>0</v>
      </c>
      <c r="F708" s="159">
        <v>0</v>
      </c>
      <c r="G708" s="272">
        <v>0</v>
      </c>
      <c r="H708" s="273" t="s">
        <v>839</v>
      </c>
    </row>
    <row r="709" spans="1:8" s="157" customFormat="1" ht="12.75" outlineLevel="2" x14ac:dyDescent="0.2">
      <c r="A709" s="264" t="s">
        <v>487</v>
      </c>
      <c r="B709" s="161" t="s">
        <v>1118</v>
      </c>
      <c r="C709" s="263" t="s">
        <v>880</v>
      </c>
      <c r="D709" s="159">
        <f t="shared" si="41"/>
        <v>0</v>
      </c>
      <c r="E709" s="159">
        <v>0</v>
      </c>
      <c r="F709" s="159">
        <v>0</v>
      </c>
      <c r="G709" s="272">
        <v>0</v>
      </c>
      <c r="H709" s="273" t="s">
        <v>839</v>
      </c>
    </row>
    <row r="710" spans="1:8" s="157" customFormat="1" ht="25.5" outlineLevel="2" x14ac:dyDescent="0.2">
      <c r="A710" s="264" t="s">
        <v>489</v>
      </c>
      <c r="B710" s="161" t="s">
        <v>1119</v>
      </c>
      <c r="C710" s="263" t="s">
        <v>880</v>
      </c>
      <c r="D710" s="159">
        <f t="shared" si="41"/>
        <v>0</v>
      </c>
      <c r="E710" s="159">
        <v>0</v>
      </c>
      <c r="F710" s="159">
        <v>0</v>
      </c>
      <c r="G710" s="272">
        <v>0</v>
      </c>
      <c r="H710" s="273" t="s">
        <v>839</v>
      </c>
    </row>
    <row r="711" spans="1:8" s="157" customFormat="1" ht="25.5" outlineLevel="3" x14ac:dyDescent="0.2">
      <c r="A711" s="265" t="s">
        <v>491</v>
      </c>
      <c r="B711" s="162" t="s">
        <v>1098</v>
      </c>
      <c r="C711" s="263" t="s">
        <v>880</v>
      </c>
      <c r="D711" s="159">
        <f t="shared" si="41"/>
        <v>0</v>
      </c>
      <c r="E711" s="159">
        <v>0</v>
      </c>
      <c r="F711" s="159">
        <v>0</v>
      </c>
      <c r="G711" s="272">
        <v>0</v>
      </c>
      <c r="H711" s="273" t="s">
        <v>839</v>
      </c>
    </row>
    <row r="712" spans="1:8" s="157" customFormat="1" ht="12.75" outlineLevel="3" x14ac:dyDescent="0.2">
      <c r="A712" s="265" t="s">
        <v>494</v>
      </c>
      <c r="B712" s="162" t="s">
        <v>1099</v>
      </c>
      <c r="C712" s="263" t="s">
        <v>880</v>
      </c>
      <c r="D712" s="159">
        <f t="shared" si="41"/>
        <v>0</v>
      </c>
      <c r="E712" s="159">
        <v>0</v>
      </c>
      <c r="F712" s="159">
        <v>0</v>
      </c>
      <c r="G712" s="272">
        <v>0</v>
      </c>
      <c r="H712" s="273" t="s">
        <v>839</v>
      </c>
    </row>
    <row r="713" spans="1:8" s="157" customFormat="1" ht="25.5" outlineLevel="3" x14ac:dyDescent="0.2">
      <c r="A713" s="265" t="s">
        <v>495</v>
      </c>
      <c r="B713" s="162" t="s">
        <v>1100</v>
      </c>
      <c r="C713" s="263" t="s">
        <v>880</v>
      </c>
      <c r="D713" s="159">
        <f t="shared" si="41"/>
        <v>0</v>
      </c>
      <c r="E713" s="159">
        <v>0</v>
      </c>
      <c r="F713" s="159">
        <v>0</v>
      </c>
      <c r="G713" s="272">
        <v>0</v>
      </c>
      <c r="H713" s="273" t="s">
        <v>839</v>
      </c>
    </row>
    <row r="714" spans="1:8" s="157" customFormat="1" ht="25.5" outlineLevel="3" x14ac:dyDescent="0.2">
      <c r="A714" s="265" t="s">
        <v>496</v>
      </c>
      <c r="B714" s="162" t="s">
        <v>1101</v>
      </c>
      <c r="C714" s="263" t="s">
        <v>880</v>
      </c>
      <c r="D714" s="159">
        <f t="shared" si="41"/>
        <v>0</v>
      </c>
      <c r="E714" s="159">
        <v>0</v>
      </c>
      <c r="F714" s="159">
        <v>0</v>
      </c>
      <c r="G714" s="272">
        <v>0</v>
      </c>
      <c r="H714" s="273" t="s">
        <v>839</v>
      </c>
    </row>
    <row r="715" spans="1:8" s="157" customFormat="1" ht="12.75" outlineLevel="3" x14ac:dyDescent="0.2">
      <c r="A715" s="265" t="s">
        <v>497</v>
      </c>
      <c r="B715" s="162" t="s">
        <v>1102</v>
      </c>
      <c r="C715" s="263" t="s">
        <v>880</v>
      </c>
      <c r="D715" s="159">
        <f t="shared" si="41"/>
        <v>0</v>
      </c>
      <c r="E715" s="159">
        <v>0</v>
      </c>
      <c r="F715" s="159">
        <v>0</v>
      </c>
      <c r="G715" s="272">
        <v>0</v>
      </c>
      <c r="H715" s="273" t="s">
        <v>839</v>
      </c>
    </row>
    <row r="716" spans="1:8" s="157" customFormat="1" ht="25.5" outlineLevel="3" x14ac:dyDescent="0.2">
      <c r="A716" s="265" t="s">
        <v>498</v>
      </c>
      <c r="B716" s="162" t="s">
        <v>1103</v>
      </c>
      <c r="C716" s="263" t="s">
        <v>880</v>
      </c>
      <c r="D716" s="159">
        <f t="shared" si="41"/>
        <v>0</v>
      </c>
      <c r="E716" s="159">
        <v>0</v>
      </c>
      <c r="F716" s="159">
        <v>0</v>
      </c>
      <c r="G716" s="272">
        <v>0</v>
      </c>
      <c r="H716" s="273" t="s">
        <v>839</v>
      </c>
    </row>
    <row r="717" spans="1:8" s="157" customFormat="1" ht="51" outlineLevel="3" x14ac:dyDescent="0.2">
      <c r="A717" s="265" t="s">
        <v>499</v>
      </c>
      <c r="B717" s="162" t="s">
        <v>1104</v>
      </c>
      <c r="C717" s="263" t="s">
        <v>880</v>
      </c>
      <c r="D717" s="159">
        <f t="shared" si="41"/>
        <v>0</v>
      </c>
      <c r="E717" s="159">
        <v>0</v>
      </c>
      <c r="F717" s="159">
        <v>0</v>
      </c>
      <c r="G717" s="272">
        <v>0</v>
      </c>
      <c r="H717" s="273" t="s">
        <v>839</v>
      </c>
    </row>
    <row r="718" spans="1:8" s="157" customFormat="1" ht="25.5" outlineLevel="4" x14ac:dyDescent="0.2">
      <c r="A718" s="264" t="s">
        <v>500</v>
      </c>
      <c r="B718" s="163" t="s">
        <v>1106</v>
      </c>
      <c r="C718" s="263" t="s">
        <v>880</v>
      </c>
      <c r="D718" s="159">
        <f t="shared" si="41"/>
        <v>0</v>
      </c>
      <c r="E718" s="159">
        <v>0</v>
      </c>
      <c r="F718" s="159">
        <v>0</v>
      </c>
      <c r="G718" s="272">
        <v>0</v>
      </c>
      <c r="H718" s="273" t="s">
        <v>839</v>
      </c>
    </row>
    <row r="719" spans="1:8" s="157" customFormat="1" ht="25.5" outlineLevel="4" x14ac:dyDescent="0.2">
      <c r="A719" s="264" t="s">
        <v>501</v>
      </c>
      <c r="B719" s="163" t="s">
        <v>45</v>
      </c>
      <c r="C719" s="263" t="s">
        <v>880</v>
      </c>
      <c r="D719" s="159">
        <f t="shared" si="41"/>
        <v>0</v>
      </c>
      <c r="E719" s="159">
        <v>0</v>
      </c>
      <c r="F719" s="159">
        <v>0</v>
      </c>
      <c r="G719" s="272">
        <v>0</v>
      </c>
      <c r="H719" s="273" t="s">
        <v>839</v>
      </c>
    </row>
    <row r="720" spans="1:8" s="157" customFormat="1" ht="12.75" outlineLevel="1" x14ac:dyDescent="0.2">
      <c r="A720" s="264" t="s">
        <v>30</v>
      </c>
      <c r="B720" s="160" t="s">
        <v>1120</v>
      </c>
      <c r="C720" s="263" t="s">
        <v>880</v>
      </c>
      <c r="D720" s="159">
        <f t="shared" si="41"/>
        <v>0</v>
      </c>
      <c r="E720" s="159">
        <v>0</v>
      </c>
      <c r="F720" s="159">
        <v>0</v>
      </c>
      <c r="G720" s="272">
        <v>0</v>
      </c>
      <c r="H720" s="273" t="s">
        <v>839</v>
      </c>
    </row>
    <row r="721" spans="1:8" s="157" customFormat="1" ht="25.5" outlineLevel="1" x14ac:dyDescent="0.2">
      <c r="A721" s="264" t="s">
        <v>32</v>
      </c>
      <c r="B721" s="160" t="s">
        <v>1121</v>
      </c>
      <c r="C721" s="263" t="s">
        <v>880</v>
      </c>
      <c r="D721" s="159">
        <f t="shared" si="41"/>
        <v>0</v>
      </c>
      <c r="E721" s="159">
        <v>0</v>
      </c>
      <c r="F721" s="159">
        <v>0</v>
      </c>
      <c r="G721" s="272">
        <v>0</v>
      </c>
      <c r="H721" s="273" t="s">
        <v>839</v>
      </c>
    </row>
    <row r="722" spans="1:8" s="157" customFormat="1" ht="12.75" outlineLevel="2" x14ac:dyDescent="0.2">
      <c r="A722" s="264" t="s">
        <v>504</v>
      </c>
      <c r="B722" s="161" t="s">
        <v>1122</v>
      </c>
      <c r="C722" s="263" t="s">
        <v>880</v>
      </c>
      <c r="D722" s="159">
        <f t="shared" si="41"/>
        <v>0</v>
      </c>
      <c r="E722" s="159">
        <v>0</v>
      </c>
      <c r="F722" s="159">
        <v>0</v>
      </c>
      <c r="G722" s="272">
        <v>0</v>
      </c>
      <c r="H722" s="273" t="s">
        <v>839</v>
      </c>
    </row>
    <row r="723" spans="1:8" s="157" customFormat="1" ht="25.5" outlineLevel="2" x14ac:dyDescent="0.2">
      <c r="A723" s="264" t="s">
        <v>506</v>
      </c>
      <c r="B723" s="161" t="s">
        <v>507</v>
      </c>
      <c r="C723" s="263" t="s">
        <v>880</v>
      </c>
      <c r="D723" s="159">
        <f t="shared" si="41"/>
        <v>0</v>
      </c>
      <c r="E723" s="159">
        <v>0</v>
      </c>
      <c r="F723" s="159">
        <v>0</v>
      </c>
      <c r="G723" s="272">
        <v>0</v>
      </c>
      <c r="H723" s="273" t="s">
        <v>839</v>
      </c>
    </row>
    <row r="724" spans="1:8" s="157" customFormat="1" ht="12.75" x14ac:dyDescent="0.2">
      <c r="A724" s="264" t="s">
        <v>48</v>
      </c>
      <c r="B724" s="158" t="s">
        <v>508</v>
      </c>
      <c r="C724" s="263" t="s">
        <v>880</v>
      </c>
      <c r="D724" s="159">
        <f t="shared" si="41"/>
        <v>0</v>
      </c>
      <c r="E724" s="159">
        <v>0</v>
      </c>
      <c r="F724" s="159">
        <v>0</v>
      </c>
      <c r="G724" s="272">
        <v>0</v>
      </c>
      <c r="H724" s="273" t="s">
        <v>839</v>
      </c>
    </row>
    <row r="725" spans="1:8" s="157" customFormat="1" ht="12.75" outlineLevel="1" x14ac:dyDescent="0.2">
      <c r="A725" s="264" t="s">
        <v>50</v>
      </c>
      <c r="B725" s="160" t="s">
        <v>509</v>
      </c>
      <c r="C725" s="263" t="s">
        <v>880</v>
      </c>
      <c r="D725" s="159">
        <f t="shared" si="41"/>
        <v>0</v>
      </c>
      <c r="E725" s="159">
        <v>0</v>
      </c>
      <c r="F725" s="159">
        <v>0</v>
      </c>
      <c r="G725" s="272">
        <v>0</v>
      </c>
      <c r="H725" s="273" t="s">
        <v>839</v>
      </c>
    </row>
    <row r="726" spans="1:8" s="157" customFormat="1" ht="12.75" outlineLevel="1" x14ac:dyDescent="0.2">
      <c r="A726" s="264" t="s">
        <v>54</v>
      </c>
      <c r="B726" s="160" t="s">
        <v>510</v>
      </c>
      <c r="C726" s="263" t="s">
        <v>880</v>
      </c>
      <c r="D726" s="159">
        <f t="shared" si="41"/>
        <v>0</v>
      </c>
      <c r="E726" s="159">
        <v>0</v>
      </c>
      <c r="F726" s="159">
        <v>0</v>
      </c>
      <c r="G726" s="272">
        <v>0</v>
      </c>
      <c r="H726" s="273" t="s">
        <v>839</v>
      </c>
    </row>
    <row r="727" spans="1:8" s="157" customFormat="1" ht="12.75" outlineLevel="1" x14ac:dyDescent="0.2">
      <c r="A727" s="264" t="s">
        <v>55</v>
      </c>
      <c r="B727" s="160" t="s">
        <v>1123</v>
      </c>
      <c r="C727" s="263" t="s">
        <v>880</v>
      </c>
      <c r="D727" s="159">
        <f t="shared" si="41"/>
        <v>0</v>
      </c>
      <c r="E727" s="159">
        <v>0</v>
      </c>
      <c r="F727" s="159">
        <v>0</v>
      </c>
      <c r="G727" s="272">
        <v>0</v>
      </c>
      <c r="H727" s="273" t="s">
        <v>839</v>
      </c>
    </row>
    <row r="728" spans="1:8" s="157" customFormat="1" ht="12.75" outlineLevel="1" x14ac:dyDescent="0.2">
      <c r="A728" s="264" t="s">
        <v>56</v>
      </c>
      <c r="B728" s="160" t="s">
        <v>512</v>
      </c>
      <c r="C728" s="263" t="s">
        <v>880</v>
      </c>
      <c r="D728" s="159">
        <f t="shared" si="41"/>
        <v>0</v>
      </c>
      <c r="E728" s="159">
        <v>0</v>
      </c>
      <c r="F728" s="159">
        <v>0</v>
      </c>
      <c r="G728" s="272">
        <v>0</v>
      </c>
      <c r="H728" s="273" t="s">
        <v>839</v>
      </c>
    </row>
    <row r="729" spans="1:8" s="157" customFormat="1" ht="12.75" outlineLevel="1" x14ac:dyDescent="0.2">
      <c r="A729" s="264" t="s">
        <v>57</v>
      </c>
      <c r="B729" s="160" t="s">
        <v>513</v>
      </c>
      <c r="C729" s="263" t="s">
        <v>880</v>
      </c>
      <c r="D729" s="159">
        <f t="shared" si="41"/>
        <v>0</v>
      </c>
      <c r="E729" s="159">
        <v>0</v>
      </c>
      <c r="F729" s="159">
        <v>0</v>
      </c>
      <c r="G729" s="272">
        <v>0</v>
      </c>
      <c r="H729" s="273" t="s">
        <v>839</v>
      </c>
    </row>
    <row r="730" spans="1:8" s="157" customFormat="1" ht="12.75" outlineLevel="2" x14ac:dyDescent="0.2">
      <c r="A730" s="264" t="s">
        <v>97</v>
      </c>
      <c r="B730" s="161" t="s">
        <v>514</v>
      </c>
      <c r="C730" s="263" t="s">
        <v>880</v>
      </c>
      <c r="D730" s="159">
        <f t="shared" si="41"/>
        <v>0</v>
      </c>
      <c r="E730" s="159">
        <v>0</v>
      </c>
      <c r="F730" s="159">
        <v>0</v>
      </c>
      <c r="G730" s="272">
        <v>0</v>
      </c>
      <c r="H730" s="273" t="s">
        <v>839</v>
      </c>
    </row>
    <row r="731" spans="1:8" s="157" customFormat="1" ht="38.25" outlineLevel="2" x14ac:dyDescent="0.2">
      <c r="A731" s="264" t="s">
        <v>99</v>
      </c>
      <c r="B731" s="161" t="s">
        <v>1124</v>
      </c>
      <c r="C731" s="263" t="s">
        <v>880</v>
      </c>
      <c r="D731" s="159">
        <f t="shared" si="41"/>
        <v>0</v>
      </c>
      <c r="E731" s="159">
        <v>0</v>
      </c>
      <c r="F731" s="159">
        <v>0</v>
      </c>
      <c r="G731" s="272">
        <v>0</v>
      </c>
      <c r="H731" s="273" t="s">
        <v>839</v>
      </c>
    </row>
    <row r="732" spans="1:8" s="157" customFormat="1" ht="25.5" outlineLevel="2" x14ac:dyDescent="0.2">
      <c r="A732" s="264" t="s">
        <v>1125</v>
      </c>
      <c r="B732" s="161" t="s">
        <v>1126</v>
      </c>
      <c r="C732" s="263" t="s">
        <v>880</v>
      </c>
      <c r="D732" s="159">
        <f t="shared" si="41"/>
        <v>0</v>
      </c>
      <c r="E732" s="159">
        <v>0</v>
      </c>
      <c r="F732" s="159">
        <v>0</v>
      </c>
      <c r="G732" s="272">
        <v>0</v>
      </c>
      <c r="H732" s="273" t="s">
        <v>839</v>
      </c>
    </row>
    <row r="733" spans="1:8" s="157" customFormat="1" ht="51" outlineLevel="2" x14ac:dyDescent="0.2">
      <c r="A733" s="264" t="s">
        <v>1127</v>
      </c>
      <c r="B733" s="161" t="s">
        <v>1128</v>
      </c>
      <c r="C733" s="263" t="s">
        <v>880</v>
      </c>
      <c r="D733" s="159">
        <f t="shared" si="41"/>
        <v>0</v>
      </c>
      <c r="E733" s="159">
        <v>0</v>
      </c>
      <c r="F733" s="159">
        <v>0</v>
      </c>
      <c r="G733" s="272">
        <v>0</v>
      </c>
      <c r="H733" s="273" t="s">
        <v>839</v>
      </c>
    </row>
    <row r="734" spans="1:8" s="157" customFormat="1" ht="12.75" outlineLevel="1" x14ac:dyDescent="0.2">
      <c r="A734" s="264" t="s">
        <v>58</v>
      </c>
      <c r="B734" s="160" t="s">
        <v>1129</v>
      </c>
      <c r="C734" s="263" t="s">
        <v>880</v>
      </c>
      <c r="D734" s="159">
        <f t="shared" si="41"/>
        <v>0</v>
      </c>
      <c r="E734" s="159">
        <v>0</v>
      </c>
      <c r="F734" s="159">
        <v>0</v>
      </c>
      <c r="G734" s="272">
        <v>0</v>
      </c>
      <c r="H734" s="273" t="s">
        <v>839</v>
      </c>
    </row>
    <row r="735" spans="1:8" s="157" customFormat="1" ht="12.75" outlineLevel="1" x14ac:dyDescent="0.2">
      <c r="A735" s="264" t="s">
        <v>59</v>
      </c>
      <c r="B735" s="160" t="s">
        <v>520</v>
      </c>
      <c r="C735" s="263" t="s">
        <v>880</v>
      </c>
      <c r="D735" s="159">
        <f t="shared" si="41"/>
        <v>0</v>
      </c>
      <c r="E735" s="159">
        <v>0</v>
      </c>
      <c r="F735" s="159">
        <v>0</v>
      </c>
      <c r="G735" s="272">
        <v>0</v>
      </c>
      <c r="H735" s="273" t="s">
        <v>839</v>
      </c>
    </row>
    <row r="736" spans="1:8" s="157" customFormat="1" ht="12.75" outlineLevel="1" x14ac:dyDescent="0.2">
      <c r="A736" s="264" t="s">
        <v>60</v>
      </c>
      <c r="B736" s="160" t="s">
        <v>521</v>
      </c>
      <c r="C736" s="263" t="s">
        <v>880</v>
      </c>
      <c r="D736" s="159">
        <f t="shared" si="41"/>
        <v>0</v>
      </c>
      <c r="E736" s="159">
        <v>0</v>
      </c>
      <c r="F736" s="159">
        <v>0</v>
      </c>
      <c r="G736" s="272">
        <v>0</v>
      </c>
      <c r="H736" s="273" t="s">
        <v>839</v>
      </c>
    </row>
    <row r="737" spans="1:8" x14ac:dyDescent="0.25">
      <c r="E737" s="170"/>
    </row>
    <row r="738" spans="1:8" s="165" customFormat="1" ht="12.75" x14ac:dyDescent="0.2">
      <c r="A738" s="165" t="s">
        <v>1130</v>
      </c>
      <c r="D738" s="166"/>
      <c r="E738" s="170"/>
      <c r="F738" s="166"/>
      <c r="G738" s="166"/>
      <c r="H738" s="166"/>
    </row>
    <row r="739" spans="1:8" s="165" customFormat="1" ht="9" customHeight="1" x14ac:dyDescent="0.15">
      <c r="A739" s="165" t="s">
        <v>1131</v>
      </c>
      <c r="D739" s="166"/>
      <c r="E739" s="170"/>
      <c r="F739" s="166"/>
      <c r="G739" s="166"/>
      <c r="H739" s="166"/>
    </row>
    <row r="740" spans="1:8" s="165" customFormat="1" ht="9" customHeight="1" x14ac:dyDescent="0.15">
      <c r="A740" s="165" t="s">
        <v>1132</v>
      </c>
      <c r="D740" s="166"/>
      <c r="E740" s="170"/>
      <c r="F740" s="166"/>
      <c r="G740" s="166"/>
      <c r="H740" s="166"/>
    </row>
    <row r="741" spans="1:8" s="165" customFormat="1" ht="9" customHeight="1" x14ac:dyDescent="0.15">
      <c r="A741" s="165" t="s">
        <v>1133</v>
      </c>
      <c r="D741" s="166"/>
      <c r="E741" s="170"/>
      <c r="F741" s="166"/>
      <c r="G741" s="166"/>
      <c r="H741" s="166"/>
    </row>
    <row r="742" spans="1:8" s="165" customFormat="1" ht="9" customHeight="1" x14ac:dyDescent="0.15">
      <c r="A742" s="165" t="s">
        <v>1134</v>
      </c>
      <c r="D742" s="166"/>
      <c r="E742" s="170"/>
      <c r="F742" s="166"/>
      <c r="G742" s="166"/>
      <c r="H742" s="166"/>
    </row>
    <row r="743" spans="1:8" s="165" customFormat="1" ht="9" customHeight="1" x14ac:dyDescent="0.15">
      <c r="A743" s="165" t="s">
        <v>1135</v>
      </c>
      <c r="D743" s="166"/>
      <c r="E743" s="170"/>
      <c r="F743" s="166"/>
      <c r="G743" s="166"/>
      <c r="H743" s="166"/>
    </row>
    <row r="744" spans="1:8" s="165" customFormat="1" ht="12.75" x14ac:dyDescent="0.15">
      <c r="A744" s="165" t="s">
        <v>1136</v>
      </c>
      <c r="D744" s="166"/>
      <c r="E744" s="170"/>
      <c r="F744" s="166"/>
      <c r="G744" s="166"/>
      <c r="H744" s="166"/>
    </row>
    <row r="745" spans="1:8" s="165" customFormat="1" ht="12.75" x14ac:dyDescent="0.15">
      <c r="A745" s="165" t="s">
        <v>1137</v>
      </c>
      <c r="D745" s="166"/>
      <c r="E745" s="170"/>
      <c r="F745" s="166"/>
      <c r="G745" s="166"/>
      <c r="H745" s="166"/>
    </row>
    <row r="746" spans="1:8" s="165" customFormat="1" ht="12.75" x14ac:dyDescent="0.15">
      <c r="A746" s="165" t="s">
        <v>1138</v>
      </c>
      <c r="D746" s="166"/>
      <c r="E746" s="170"/>
      <c r="F746" s="166"/>
      <c r="G746" s="166"/>
      <c r="H746" s="166"/>
    </row>
    <row r="747" spans="1:8" x14ac:dyDescent="0.25">
      <c r="E747" s="170"/>
    </row>
    <row r="748" spans="1:8" x14ac:dyDescent="0.25">
      <c r="E748" s="170"/>
    </row>
    <row r="749" spans="1:8" x14ac:dyDescent="0.25">
      <c r="E749" s="170"/>
    </row>
    <row r="750" spans="1:8" x14ac:dyDescent="0.25">
      <c r="E750" s="170"/>
    </row>
    <row r="751" spans="1:8" x14ac:dyDescent="0.25">
      <c r="E751" s="170"/>
    </row>
    <row r="752" spans="1:8" x14ac:dyDescent="0.25">
      <c r="E752" s="170"/>
    </row>
    <row r="753" spans="5:5" x14ac:dyDescent="0.25">
      <c r="E753" s="170"/>
    </row>
    <row r="754" spans="5:5" x14ac:dyDescent="0.25">
      <c r="E754" s="170"/>
    </row>
    <row r="755" spans="5:5" x14ac:dyDescent="0.25">
      <c r="E755" s="171"/>
    </row>
    <row r="756" spans="5:5" x14ac:dyDescent="0.25">
      <c r="E756" s="172"/>
    </row>
    <row r="757" spans="5:5" x14ac:dyDescent="0.25">
      <c r="E757" s="172"/>
    </row>
    <row r="758" spans="5:5" x14ac:dyDescent="0.25">
      <c r="E758" s="166"/>
    </row>
    <row r="759" spans="5:5" x14ac:dyDescent="0.25">
      <c r="E759" s="166"/>
    </row>
    <row r="760" spans="5:5" x14ac:dyDescent="0.25">
      <c r="E760" s="166"/>
    </row>
    <row r="761" spans="5:5" x14ac:dyDescent="0.25">
      <c r="E761" s="166"/>
    </row>
    <row r="762" spans="5:5" x14ac:dyDescent="0.25">
      <c r="E762" s="166"/>
    </row>
    <row r="763" spans="5:5" x14ac:dyDescent="0.25">
      <c r="E763" s="166"/>
    </row>
    <row r="764" spans="5:5" x14ac:dyDescent="0.25">
      <c r="E764" s="166"/>
    </row>
  </sheetData>
  <mergeCells count="2120">
    <mergeCell ref="H675:H676"/>
    <mergeCell ref="A678:B678"/>
    <mergeCell ref="H28:H29"/>
    <mergeCell ref="H143:H144"/>
    <mergeCell ref="H173:H174"/>
    <mergeCell ref="D671:D672"/>
    <mergeCell ref="F671:F672"/>
    <mergeCell ref="G671:G672"/>
    <mergeCell ref="A675:A676"/>
    <mergeCell ref="B675:B676"/>
    <mergeCell ref="C675:C676"/>
    <mergeCell ref="H671:H672"/>
    <mergeCell ref="A671:A672"/>
    <mergeCell ref="B671:B672"/>
    <mergeCell ref="D669:D670"/>
    <mergeCell ref="F669:F670"/>
    <mergeCell ref="G669:G670"/>
    <mergeCell ref="H669:H670"/>
    <mergeCell ref="D667:D668"/>
    <mergeCell ref="F667:F668"/>
    <mergeCell ref="G667:G668"/>
    <mergeCell ref="A669:A670"/>
    <mergeCell ref="B669:B670"/>
    <mergeCell ref="H667:H668"/>
    <mergeCell ref="A667:A668"/>
    <mergeCell ref="B667:B668"/>
    <mergeCell ref="D665:D666"/>
    <mergeCell ref="F665:F666"/>
    <mergeCell ref="G665:G666"/>
    <mergeCell ref="H665:H666"/>
    <mergeCell ref="D663:D664"/>
    <mergeCell ref="D653:D654"/>
    <mergeCell ref="F675:G675"/>
    <mergeCell ref="F653:F654"/>
    <mergeCell ref="G653:G654"/>
    <mergeCell ref="D651:D652"/>
    <mergeCell ref="F651:F652"/>
    <mergeCell ref="G651:G652"/>
    <mergeCell ref="A653:A654"/>
    <mergeCell ref="B653:B654"/>
    <mergeCell ref="F646:F647"/>
    <mergeCell ref="G646:G647"/>
    <mergeCell ref="A651:A652"/>
    <mergeCell ref="B651:B652"/>
    <mergeCell ref="D646:D647"/>
    <mergeCell ref="A646:A647"/>
    <mergeCell ref="F663:F664"/>
    <mergeCell ref="G663:G664"/>
    <mergeCell ref="A665:A666"/>
    <mergeCell ref="B665:B666"/>
    <mergeCell ref="A663:A664"/>
    <mergeCell ref="B663:B664"/>
    <mergeCell ref="D661:D662"/>
    <mergeCell ref="F661:F662"/>
    <mergeCell ref="G661:G662"/>
    <mergeCell ref="D655:D656"/>
    <mergeCell ref="F655:F656"/>
    <mergeCell ref="G655:G656"/>
    <mergeCell ref="A661:A662"/>
    <mergeCell ref="B661:B662"/>
    <mergeCell ref="A655:A656"/>
    <mergeCell ref="C655:C656"/>
    <mergeCell ref="E646:E647"/>
    <mergeCell ref="E653:E654"/>
    <mergeCell ref="D640:D641"/>
    <mergeCell ref="F640:F641"/>
    <mergeCell ref="G640:G641"/>
    <mergeCell ref="D638:D639"/>
    <mergeCell ref="F638:F639"/>
    <mergeCell ref="G638:G639"/>
    <mergeCell ref="A640:A641"/>
    <mergeCell ref="C640:C641"/>
    <mergeCell ref="A638:A639"/>
    <mergeCell ref="B638:B639"/>
    <mergeCell ref="D636:D637"/>
    <mergeCell ref="F636:F637"/>
    <mergeCell ref="G636:G637"/>
    <mergeCell ref="D633:D634"/>
    <mergeCell ref="F633:F634"/>
    <mergeCell ref="G633:G634"/>
    <mergeCell ref="A636:A637"/>
    <mergeCell ref="B636:B637"/>
    <mergeCell ref="A633:A634"/>
    <mergeCell ref="B633:B634"/>
    <mergeCell ref="E633:E634"/>
    <mergeCell ref="E636:E637"/>
    <mergeCell ref="E638:E639"/>
    <mergeCell ref="E640:E641"/>
    <mergeCell ref="D631:D632"/>
    <mergeCell ref="F631:F632"/>
    <mergeCell ref="G631:G632"/>
    <mergeCell ref="D628:D629"/>
    <mergeCell ref="F628:F629"/>
    <mergeCell ref="G628:G629"/>
    <mergeCell ref="A631:A632"/>
    <mergeCell ref="B631:B632"/>
    <mergeCell ref="A628:A629"/>
    <mergeCell ref="B628:B629"/>
    <mergeCell ref="D625:D626"/>
    <mergeCell ref="F625:F626"/>
    <mergeCell ref="G625:G626"/>
    <mergeCell ref="D622:D623"/>
    <mergeCell ref="F622:F623"/>
    <mergeCell ref="G622:G623"/>
    <mergeCell ref="A625:A626"/>
    <mergeCell ref="B625:B626"/>
    <mergeCell ref="A622:A623"/>
    <mergeCell ref="B622:B623"/>
    <mergeCell ref="E622:E623"/>
    <mergeCell ref="E628:E629"/>
    <mergeCell ref="E631:E632"/>
    <mergeCell ref="D620:D621"/>
    <mergeCell ref="F620:F621"/>
    <mergeCell ref="G620:G621"/>
    <mergeCell ref="D617:D618"/>
    <mergeCell ref="F617:F618"/>
    <mergeCell ref="G617:G618"/>
    <mergeCell ref="A620:A621"/>
    <mergeCell ref="B620:B621"/>
    <mergeCell ref="A617:A618"/>
    <mergeCell ref="B617:B618"/>
    <mergeCell ref="D612:D613"/>
    <mergeCell ref="F612:F613"/>
    <mergeCell ref="G612:G613"/>
    <mergeCell ref="D610:D611"/>
    <mergeCell ref="F610:F611"/>
    <mergeCell ref="G610:G611"/>
    <mergeCell ref="A612:A613"/>
    <mergeCell ref="B612:B613"/>
    <mergeCell ref="E612:E613"/>
    <mergeCell ref="E617:E618"/>
    <mergeCell ref="E620:E621"/>
    <mergeCell ref="F607:F608"/>
    <mergeCell ref="G607:G608"/>
    <mergeCell ref="A610:A611"/>
    <mergeCell ref="B610:B611"/>
    <mergeCell ref="D607:D608"/>
    <mergeCell ref="G605:G606"/>
    <mergeCell ref="A607:A608"/>
    <mergeCell ref="B607:B608"/>
    <mergeCell ref="D605:D606"/>
    <mergeCell ref="F605:F606"/>
    <mergeCell ref="A605:A606"/>
    <mergeCell ref="B605:B606"/>
    <mergeCell ref="D602:D603"/>
    <mergeCell ref="F602:F603"/>
    <mergeCell ref="G602:G603"/>
    <mergeCell ref="E605:E606"/>
    <mergeCell ref="E607:E608"/>
    <mergeCell ref="E610:E611"/>
    <mergeCell ref="A602:A603"/>
    <mergeCell ref="B602:B603"/>
    <mergeCell ref="E602:E603"/>
    <mergeCell ref="D584:D585"/>
    <mergeCell ref="F584:F585"/>
    <mergeCell ref="G584:G585"/>
    <mergeCell ref="H584:H585"/>
    <mergeCell ref="D582:D583"/>
    <mergeCell ref="F582:F583"/>
    <mergeCell ref="G582:G583"/>
    <mergeCell ref="A584:A585"/>
    <mergeCell ref="B584:B585"/>
    <mergeCell ref="H582:H583"/>
    <mergeCell ref="A582:A583"/>
    <mergeCell ref="B582:B583"/>
    <mergeCell ref="D580:D581"/>
    <mergeCell ref="F580:F581"/>
    <mergeCell ref="G580:G581"/>
    <mergeCell ref="H580:H581"/>
    <mergeCell ref="E582:E583"/>
    <mergeCell ref="E584:E585"/>
    <mergeCell ref="D578:D579"/>
    <mergeCell ref="F578:F579"/>
    <mergeCell ref="G578:G579"/>
    <mergeCell ref="A580:A581"/>
    <mergeCell ref="B580:B581"/>
    <mergeCell ref="A578:A579"/>
    <mergeCell ref="B578:B579"/>
    <mergeCell ref="D576:D577"/>
    <mergeCell ref="F576:F577"/>
    <mergeCell ref="G576:G577"/>
    <mergeCell ref="D574:D575"/>
    <mergeCell ref="F574:F575"/>
    <mergeCell ref="G574:G575"/>
    <mergeCell ref="A576:A577"/>
    <mergeCell ref="B576:B577"/>
    <mergeCell ref="A574:A575"/>
    <mergeCell ref="B574:B575"/>
    <mergeCell ref="E574:E575"/>
    <mergeCell ref="E576:E577"/>
    <mergeCell ref="E578:E579"/>
    <mergeCell ref="E580:E581"/>
    <mergeCell ref="D572:D573"/>
    <mergeCell ref="F572:F573"/>
    <mergeCell ref="G572:G573"/>
    <mergeCell ref="D570:D571"/>
    <mergeCell ref="F570:F571"/>
    <mergeCell ref="G570:G571"/>
    <mergeCell ref="A572:A573"/>
    <mergeCell ref="B572:B573"/>
    <mergeCell ref="A570:A571"/>
    <mergeCell ref="B570:B571"/>
    <mergeCell ref="D568:D569"/>
    <mergeCell ref="F568:F569"/>
    <mergeCell ref="G568:G569"/>
    <mergeCell ref="D566:D567"/>
    <mergeCell ref="F566:F567"/>
    <mergeCell ref="G566:G567"/>
    <mergeCell ref="A568:A569"/>
    <mergeCell ref="B568:B569"/>
    <mergeCell ref="A566:A567"/>
    <mergeCell ref="B566:B567"/>
    <mergeCell ref="E566:E567"/>
    <mergeCell ref="E568:E569"/>
    <mergeCell ref="E570:E571"/>
    <mergeCell ref="E572:E573"/>
    <mergeCell ref="D564:D565"/>
    <mergeCell ref="F564:F565"/>
    <mergeCell ref="G564:G565"/>
    <mergeCell ref="D562:D563"/>
    <mergeCell ref="F562:F563"/>
    <mergeCell ref="G562:G563"/>
    <mergeCell ref="A564:A565"/>
    <mergeCell ref="B564:B565"/>
    <mergeCell ref="A562:A563"/>
    <mergeCell ref="B562:B563"/>
    <mergeCell ref="D560:D561"/>
    <mergeCell ref="F560:F561"/>
    <mergeCell ref="G560:G561"/>
    <mergeCell ref="D558:D559"/>
    <mergeCell ref="F558:F559"/>
    <mergeCell ref="G558:G559"/>
    <mergeCell ref="A560:A561"/>
    <mergeCell ref="B560:B561"/>
    <mergeCell ref="A558:A559"/>
    <mergeCell ref="B558:B559"/>
    <mergeCell ref="E558:E559"/>
    <mergeCell ref="E560:E561"/>
    <mergeCell ref="E562:E563"/>
    <mergeCell ref="E564:E565"/>
    <mergeCell ref="D556:D557"/>
    <mergeCell ref="F556:F557"/>
    <mergeCell ref="G556:G557"/>
    <mergeCell ref="D554:D555"/>
    <mergeCell ref="F554:F555"/>
    <mergeCell ref="G554:G555"/>
    <mergeCell ref="A556:A557"/>
    <mergeCell ref="B556:B557"/>
    <mergeCell ref="A554:A555"/>
    <mergeCell ref="B554:B555"/>
    <mergeCell ref="D552:D553"/>
    <mergeCell ref="F552:F553"/>
    <mergeCell ref="G552:G553"/>
    <mergeCell ref="D550:D551"/>
    <mergeCell ref="F550:F551"/>
    <mergeCell ref="G550:G551"/>
    <mergeCell ref="A552:A553"/>
    <mergeCell ref="B552:B553"/>
    <mergeCell ref="A550:A551"/>
    <mergeCell ref="B550:B551"/>
    <mergeCell ref="E550:E551"/>
    <mergeCell ref="E552:E553"/>
    <mergeCell ref="E554:E555"/>
    <mergeCell ref="E556:E557"/>
    <mergeCell ref="D548:D549"/>
    <mergeCell ref="F548:F549"/>
    <mergeCell ref="G548:G549"/>
    <mergeCell ref="D546:D547"/>
    <mergeCell ref="F546:F547"/>
    <mergeCell ref="G546:G547"/>
    <mergeCell ref="A548:A549"/>
    <mergeCell ref="B548:B549"/>
    <mergeCell ref="A546:A547"/>
    <mergeCell ref="B546:B547"/>
    <mergeCell ref="D544:D545"/>
    <mergeCell ref="F544:F545"/>
    <mergeCell ref="G544:G545"/>
    <mergeCell ref="D542:D543"/>
    <mergeCell ref="F542:F543"/>
    <mergeCell ref="G542:G543"/>
    <mergeCell ref="A544:A545"/>
    <mergeCell ref="B544:B545"/>
    <mergeCell ref="A542:A543"/>
    <mergeCell ref="B542:B543"/>
    <mergeCell ref="E542:E543"/>
    <mergeCell ref="E544:E545"/>
    <mergeCell ref="E546:E547"/>
    <mergeCell ref="E548:E549"/>
    <mergeCell ref="D540:D541"/>
    <mergeCell ref="F540:F541"/>
    <mergeCell ref="G540:G541"/>
    <mergeCell ref="D538:D539"/>
    <mergeCell ref="F538:F539"/>
    <mergeCell ref="G538:G539"/>
    <mergeCell ref="A540:A541"/>
    <mergeCell ref="B540:B541"/>
    <mergeCell ref="A538:A539"/>
    <mergeCell ref="B538:B539"/>
    <mergeCell ref="D536:D537"/>
    <mergeCell ref="F536:F537"/>
    <mergeCell ref="G536:G537"/>
    <mergeCell ref="D534:D535"/>
    <mergeCell ref="F534:F535"/>
    <mergeCell ref="G534:G535"/>
    <mergeCell ref="A536:A537"/>
    <mergeCell ref="B536:B537"/>
    <mergeCell ref="A534:A535"/>
    <mergeCell ref="B534:B535"/>
    <mergeCell ref="E534:E535"/>
    <mergeCell ref="E536:E537"/>
    <mergeCell ref="E538:E539"/>
    <mergeCell ref="E540:E541"/>
    <mergeCell ref="D532:D533"/>
    <mergeCell ref="F532:F533"/>
    <mergeCell ref="G532:G533"/>
    <mergeCell ref="D530:D531"/>
    <mergeCell ref="F530:F531"/>
    <mergeCell ref="G530:G531"/>
    <mergeCell ref="A532:A533"/>
    <mergeCell ref="B532:B533"/>
    <mergeCell ref="A530:A531"/>
    <mergeCell ref="B530:B531"/>
    <mergeCell ref="D528:D529"/>
    <mergeCell ref="F528:F529"/>
    <mergeCell ref="G528:G529"/>
    <mergeCell ref="D526:D527"/>
    <mergeCell ref="F526:F527"/>
    <mergeCell ref="G526:G527"/>
    <mergeCell ref="A528:A529"/>
    <mergeCell ref="B528:B529"/>
    <mergeCell ref="A526:A527"/>
    <mergeCell ref="B526:B527"/>
    <mergeCell ref="E526:E527"/>
    <mergeCell ref="E528:E529"/>
    <mergeCell ref="E530:E531"/>
    <mergeCell ref="E532:E533"/>
    <mergeCell ref="D524:D525"/>
    <mergeCell ref="F524:F525"/>
    <mergeCell ref="G524:G525"/>
    <mergeCell ref="D522:D523"/>
    <mergeCell ref="F522:F523"/>
    <mergeCell ref="G522:G523"/>
    <mergeCell ref="A524:A525"/>
    <mergeCell ref="B524:B525"/>
    <mergeCell ref="A522:A523"/>
    <mergeCell ref="B522:B523"/>
    <mergeCell ref="D520:D521"/>
    <mergeCell ref="F520:F521"/>
    <mergeCell ref="G520:G521"/>
    <mergeCell ref="D518:D519"/>
    <mergeCell ref="F518:F519"/>
    <mergeCell ref="G518:G519"/>
    <mergeCell ref="A520:A521"/>
    <mergeCell ref="B520:B521"/>
    <mergeCell ref="A518:A519"/>
    <mergeCell ref="B518:B519"/>
    <mergeCell ref="E518:E519"/>
    <mergeCell ref="E520:E521"/>
    <mergeCell ref="E522:E523"/>
    <mergeCell ref="E524:E525"/>
    <mergeCell ref="D516:D517"/>
    <mergeCell ref="F516:F517"/>
    <mergeCell ref="G516:G517"/>
    <mergeCell ref="D514:D515"/>
    <mergeCell ref="F514:F515"/>
    <mergeCell ref="G514:G515"/>
    <mergeCell ref="A516:A517"/>
    <mergeCell ref="B516:B517"/>
    <mergeCell ref="A514:A515"/>
    <mergeCell ref="B514:B515"/>
    <mergeCell ref="D512:D513"/>
    <mergeCell ref="F512:F513"/>
    <mergeCell ref="G512:G513"/>
    <mergeCell ref="D510:D511"/>
    <mergeCell ref="F510:F511"/>
    <mergeCell ref="G510:G511"/>
    <mergeCell ref="A512:A513"/>
    <mergeCell ref="B512:B513"/>
    <mergeCell ref="A510:A511"/>
    <mergeCell ref="B510:B511"/>
    <mergeCell ref="E510:E511"/>
    <mergeCell ref="E512:E513"/>
    <mergeCell ref="E514:E515"/>
    <mergeCell ref="E516:E517"/>
    <mergeCell ref="D508:D509"/>
    <mergeCell ref="F508:F509"/>
    <mergeCell ref="G508:G509"/>
    <mergeCell ref="D506:D507"/>
    <mergeCell ref="F506:F507"/>
    <mergeCell ref="G506:G507"/>
    <mergeCell ref="A508:A509"/>
    <mergeCell ref="B508:B509"/>
    <mergeCell ref="A506:A507"/>
    <mergeCell ref="B506:B507"/>
    <mergeCell ref="D504:D505"/>
    <mergeCell ref="F504:F505"/>
    <mergeCell ref="G504:G505"/>
    <mergeCell ref="D502:D503"/>
    <mergeCell ref="F502:F503"/>
    <mergeCell ref="G502:G503"/>
    <mergeCell ref="A504:A505"/>
    <mergeCell ref="B504:B505"/>
    <mergeCell ref="A502:A503"/>
    <mergeCell ref="B502:B503"/>
    <mergeCell ref="E502:E503"/>
    <mergeCell ref="E504:E505"/>
    <mergeCell ref="E506:E507"/>
    <mergeCell ref="E508:E509"/>
    <mergeCell ref="D500:D501"/>
    <mergeCell ref="F500:F501"/>
    <mergeCell ref="G500:G501"/>
    <mergeCell ref="D498:D499"/>
    <mergeCell ref="F498:F499"/>
    <mergeCell ref="G498:G499"/>
    <mergeCell ref="A500:A501"/>
    <mergeCell ref="B500:B501"/>
    <mergeCell ref="A498:A499"/>
    <mergeCell ref="B498:B499"/>
    <mergeCell ref="D496:D497"/>
    <mergeCell ref="F496:F497"/>
    <mergeCell ref="G496:G497"/>
    <mergeCell ref="D494:D495"/>
    <mergeCell ref="F494:F495"/>
    <mergeCell ref="G494:G495"/>
    <mergeCell ref="A496:A497"/>
    <mergeCell ref="B496:B497"/>
    <mergeCell ref="A494:A495"/>
    <mergeCell ref="B494:B495"/>
    <mergeCell ref="E494:E495"/>
    <mergeCell ref="E496:E497"/>
    <mergeCell ref="E498:E499"/>
    <mergeCell ref="E500:E501"/>
    <mergeCell ref="D492:D493"/>
    <mergeCell ref="F492:F493"/>
    <mergeCell ref="G492:G493"/>
    <mergeCell ref="D490:D491"/>
    <mergeCell ref="F490:F491"/>
    <mergeCell ref="G490:G491"/>
    <mergeCell ref="A492:A493"/>
    <mergeCell ref="B492:B493"/>
    <mergeCell ref="A490:A491"/>
    <mergeCell ref="B490:B491"/>
    <mergeCell ref="D488:D489"/>
    <mergeCell ref="F488:F489"/>
    <mergeCell ref="G488:G489"/>
    <mergeCell ref="D486:D487"/>
    <mergeCell ref="F486:F487"/>
    <mergeCell ref="G486:G487"/>
    <mergeCell ref="A488:A489"/>
    <mergeCell ref="B488:B489"/>
    <mergeCell ref="A486:A487"/>
    <mergeCell ref="B486:B487"/>
    <mergeCell ref="E486:E487"/>
    <mergeCell ref="E488:E489"/>
    <mergeCell ref="E490:E491"/>
    <mergeCell ref="E492:E493"/>
    <mergeCell ref="D484:D485"/>
    <mergeCell ref="F484:F485"/>
    <mergeCell ref="G484:G485"/>
    <mergeCell ref="D481:D482"/>
    <mergeCell ref="F481:F482"/>
    <mergeCell ref="G481:G482"/>
    <mergeCell ref="A484:A485"/>
    <mergeCell ref="B484:B485"/>
    <mergeCell ref="A481:A482"/>
    <mergeCell ref="B481:B482"/>
    <mergeCell ref="D479:D480"/>
    <mergeCell ref="F479:F480"/>
    <mergeCell ref="G479:G480"/>
    <mergeCell ref="D477:D478"/>
    <mergeCell ref="F477:F478"/>
    <mergeCell ref="G477:G478"/>
    <mergeCell ref="A479:A480"/>
    <mergeCell ref="B479:B480"/>
    <mergeCell ref="E479:E480"/>
    <mergeCell ref="E481:E482"/>
    <mergeCell ref="E484:E485"/>
    <mergeCell ref="D475:D476"/>
    <mergeCell ref="F475:F476"/>
    <mergeCell ref="G475:G476"/>
    <mergeCell ref="A477:A478"/>
    <mergeCell ref="A475:A476"/>
    <mergeCell ref="B475:B476"/>
    <mergeCell ref="D473:D474"/>
    <mergeCell ref="F473:F474"/>
    <mergeCell ref="G473:G474"/>
    <mergeCell ref="D471:D472"/>
    <mergeCell ref="F471:F472"/>
    <mergeCell ref="G471:G472"/>
    <mergeCell ref="A473:A474"/>
    <mergeCell ref="B473:B474"/>
    <mergeCell ref="E473:E474"/>
    <mergeCell ref="E475:E476"/>
    <mergeCell ref="E477:E478"/>
    <mergeCell ref="F469:F470"/>
    <mergeCell ref="G469:G470"/>
    <mergeCell ref="A471:A472"/>
    <mergeCell ref="B471:B472"/>
    <mergeCell ref="D469:D470"/>
    <mergeCell ref="A469:A470"/>
    <mergeCell ref="D467:D468"/>
    <mergeCell ref="F467:F468"/>
    <mergeCell ref="G467:G468"/>
    <mergeCell ref="D465:D466"/>
    <mergeCell ref="F465:F466"/>
    <mergeCell ref="G465:G466"/>
    <mergeCell ref="A467:A468"/>
    <mergeCell ref="B467:B468"/>
    <mergeCell ref="E467:E468"/>
    <mergeCell ref="E469:E470"/>
    <mergeCell ref="E471:E472"/>
    <mergeCell ref="F463:F464"/>
    <mergeCell ref="G463:G464"/>
    <mergeCell ref="A465:A466"/>
    <mergeCell ref="B465:B466"/>
    <mergeCell ref="D463:D464"/>
    <mergeCell ref="A463:A464"/>
    <mergeCell ref="D461:D462"/>
    <mergeCell ref="F461:F462"/>
    <mergeCell ref="G461:G462"/>
    <mergeCell ref="D459:D460"/>
    <mergeCell ref="F459:F460"/>
    <mergeCell ref="G459:G460"/>
    <mergeCell ref="A461:A462"/>
    <mergeCell ref="B461:B462"/>
    <mergeCell ref="A459:A460"/>
    <mergeCell ref="B459:B460"/>
    <mergeCell ref="E459:E460"/>
    <mergeCell ref="E461:E462"/>
    <mergeCell ref="E463:E464"/>
    <mergeCell ref="E465:E466"/>
    <mergeCell ref="D457:D458"/>
    <mergeCell ref="F457:F458"/>
    <mergeCell ref="G457:G458"/>
    <mergeCell ref="D455:D456"/>
    <mergeCell ref="F455:F456"/>
    <mergeCell ref="G455:G456"/>
    <mergeCell ref="A457:A458"/>
    <mergeCell ref="B457:B458"/>
    <mergeCell ref="A455:A456"/>
    <mergeCell ref="B455:B456"/>
    <mergeCell ref="D453:D454"/>
    <mergeCell ref="F453:F454"/>
    <mergeCell ref="G453:G454"/>
    <mergeCell ref="D451:D452"/>
    <mergeCell ref="F451:F452"/>
    <mergeCell ref="G451:G452"/>
    <mergeCell ref="A453:A454"/>
    <mergeCell ref="B453:B454"/>
    <mergeCell ref="E453:E454"/>
    <mergeCell ref="E455:E456"/>
    <mergeCell ref="E457:E458"/>
    <mergeCell ref="F449:F450"/>
    <mergeCell ref="G449:G450"/>
    <mergeCell ref="A451:A452"/>
    <mergeCell ref="B451:B452"/>
    <mergeCell ref="D449:D450"/>
    <mergeCell ref="F447:F448"/>
    <mergeCell ref="G447:G448"/>
    <mergeCell ref="A449:A450"/>
    <mergeCell ref="D447:D448"/>
    <mergeCell ref="A447:A448"/>
    <mergeCell ref="D445:D446"/>
    <mergeCell ref="F445:F446"/>
    <mergeCell ref="G445:G446"/>
    <mergeCell ref="D443:D444"/>
    <mergeCell ref="F443:F444"/>
    <mergeCell ref="G443:G444"/>
    <mergeCell ref="A445:A446"/>
    <mergeCell ref="B445:B446"/>
    <mergeCell ref="A443:A444"/>
    <mergeCell ref="B443:B444"/>
    <mergeCell ref="E451:E452"/>
    <mergeCell ref="D441:D442"/>
    <mergeCell ref="F441:F442"/>
    <mergeCell ref="G441:G442"/>
    <mergeCell ref="D439:D440"/>
    <mergeCell ref="F439:F440"/>
    <mergeCell ref="G439:G440"/>
    <mergeCell ref="A441:A442"/>
    <mergeCell ref="B441:B442"/>
    <mergeCell ref="A439:A440"/>
    <mergeCell ref="B439:B440"/>
    <mergeCell ref="D437:D438"/>
    <mergeCell ref="F437:F438"/>
    <mergeCell ref="G437:G438"/>
    <mergeCell ref="D435:D436"/>
    <mergeCell ref="F435:F436"/>
    <mergeCell ref="G435:G436"/>
    <mergeCell ref="A437:A438"/>
    <mergeCell ref="B437:B438"/>
    <mergeCell ref="A435:A436"/>
    <mergeCell ref="B435:B436"/>
    <mergeCell ref="D433:D434"/>
    <mergeCell ref="F433:F434"/>
    <mergeCell ref="G433:G434"/>
    <mergeCell ref="D431:D432"/>
    <mergeCell ref="F431:F432"/>
    <mergeCell ref="G431:G432"/>
    <mergeCell ref="A433:A434"/>
    <mergeCell ref="B433:B434"/>
    <mergeCell ref="A431:A432"/>
    <mergeCell ref="B431:B432"/>
    <mergeCell ref="D429:D430"/>
    <mergeCell ref="F429:F430"/>
    <mergeCell ref="G429:G430"/>
    <mergeCell ref="D427:D428"/>
    <mergeCell ref="F427:F428"/>
    <mergeCell ref="G427:G428"/>
    <mergeCell ref="A429:A430"/>
    <mergeCell ref="B429:B430"/>
    <mergeCell ref="A427:A428"/>
    <mergeCell ref="B427:B428"/>
    <mergeCell ref="D425:D426"/>
    <mergeCell ref="F425:F426"/>
    <mergeCell ref="G425:G426"/>
    <mergeCell ref="D423:D424"/>
    <mergeCell ref="F423:F424"/>
    <mergeCell ref="G423:G424"/>
    <mergeCell ref="A425:A426"/>
    <mergeCell ref="B425:B426"/>
    <mergeCell ref="A423:A424"/>
    <mergeCell ref="B423:B424"/>
    <mergeCell ref="D421:D422"/>
    <mergeCell ref="F421:F422"/>
    <mergeCell ref="G421:G422"/>
    <mergeCell ref="D419:D420"/>
    <mergeCell ref="F419:F420"/>
    <mergeCell ref="G419:G420"/>
    <mergeCell ref="A421:A422"/>
    <mergeCell ref="B421:B422"/>
    <mergeCell ref="A419:A420"/>
    <mergeCell ref="B419:B420"/>
    <mergeCell ref="D416:D417"/>
    <mergeCell ref="F416:F417"/>
    <mergeCell ref="G416:G417"/>
    <mergeCell ref="D414:D415"/>
    <mergeCell ref="F414:F415"/>
    <mergeCell ref="G414:G415"/>
    <mergeCell ref="A416:A417"/>
    <mergeCell ref="B416:B417"/>
    <mergeCell ref="A414:A415"/>
    <mergeCell ref="B414:B415"/>
    <mergeCell ref="D412:D413"/>
    <mergeCell ref="F412:F413"/>
    <mergeCell ref="G412:G413"/>
    <mergeCell ref="D410:D411"/>
    <mergeCell ref="F410:F411"/>
    <mergeCell ref="G410:G411"/>
    <mergeCell ref="A412:A413"/>
    <mergeCell ref="B412:B413"/>
    <mergeCell ref="E412:E413"/>
    <mergeCell ref="E414:E415"/>
    <mergeCell ref="E416:E417"/>
    <mergeCell ref="D408:D409"/>
    <mergeCell ref="F408:F409"/>
    <mergeCell ref="G408:G409"/>
    <mergeCell ref="A410:A411"/>
    <mergeCell ref="A408:A409"/>
    <mergeCell ref="B408:B409"/>
    <mergeCell ref="D406:D407"/>
    <mergeCell ref="F406:F407"/>
    <mergeCell ref="G406:G407"/>
    <mergeCell ref="D404:D405"/>
    <mergeCell ref="F404:F405"/>
    <mergeCell ref="G404:G405"/>
    <mergeCell ref="A406:A407"/>
    <mergeCell ref="B406:B407"/>
    <mergeCell ref="A404:A405"/>
    <mergeCell ref="B404:B405"/>
    <mergeCell ref="E404:E405"/>
    <mergeCell ref="E406:E407"/>
    <mergeCell ref="E408:E409"/>
    <mergeCell ref="E410:E411"/>
    <mergeCell ref="D402:D403"/>
    <mergeCell ref="F402:F403"/>
    <mergeCell ref="G402:G403"/>
    <mergeCell ref="D400:D401"/>
    <mergeCell ref="F400:F401"/>
    <mergeCell ref="G400:G401"/>
    <mergeCell ref="A402:A403"/>
    <mergeCell ref="B402:B403"/>
    <mergeCell ref="D398:D399"/>
    <mergeCell ref="F398:F399"/>
    <mergeCell ref="G398:G399"/>
    <mergeCell ref="A400:A401"/>
    <mergeCell ref="A398:A399"/>
    <mergeCell ref="B398:B399"/>
    <mergeCell ref="E398:E399"/>
    <mergeCell ref="E400:E401"/>
    <mergeCell ref="E402:E403"/>
    <mergeCell ref="D396:D397"/>
    <mergeCell ref="F396:F397"/>
    <mergeCell ref="G396:G397"/>
    <mergeCell ref="D394:D395"/>
    <mergeCell ref="F394:F395"/>
    <mergeCell ref="G394:G395"/>
    <mergeCell ref="A396:A397"/>
    <mergeCell ref="B396:B397"/>
    <mergeCell ref="A394:A395"/>
    <mergeCell ref="B394:B395"/>
    <mergeCell ref="D392:D393"/>
    <mergeCell ref="F392:F393"/>
    <mergeCell ref="G392:G393"/>
    <mergeCell ref="D390:D391"/>
    <mergeCell ref="F390:F391"/>
    <mergeCell ref="G390:G391"/>
    <mergeCell ref="A392:A393"/>
    <mergeCell ref="B392:B393"/>
    <mergeCell ref="E392:E393"/>
    <mergeCell ref="E394:E395"/>
    <mergeCell ref="E396:E397"/>
    <mergeCell ref="D388:D389"/>
    <mergeCell ref="F388:F389"/>
    <mergeCell ref="G388:G389"/>
    <mergeCell ref="A390:A391"/>
    <mergeCell ref="A388:A389"/>
    <mergeCell ref="B388:B389"/>
    <mergeCell ref="D386:D387"/>
    <mergeCell ref="F386:F387"/>
    <mergeCell ref="G386:G387"/>
    <mergeCell ref="D384:D385"/>
    <mergeCell ref="F384:F385"/>
    <mergeCell ref="G384:G385"/>
    <mergeCell ref="A386:A387"/>
    <mergeCell ref="B386:B387"/>
    <mergeCell ref="A384:A385"/>
    <mergeCell ref="B384:B385"/>
    <mergeCell ref="E384:E385"/>
    <mergeCell ref="E386:E387"/>
    <mergeCell ref="E388:E389"/>
    <mergeCell ref="E390:E391"/>
    <mergeCell ref="D382:D383"/>
    <mergeCell ref="F382:F383"/>
    <mergeCell ref="G382:G383"/>
    <mergeCell ref="D380:D381"/>
    <mergeCell ref="F380:F381"/>
    <mergeCell ref="G380:G381"/>
    <mergeCell ref="A382:A383"/>
    <mergeCell ref="B382:B383"/>
    <mergeCell ref="A380:A381"/>
    <mergeCell ref="B380:B381"/>
    <mergeCell ref="D378:D379"/>
    <mergeCell ref="F378:F379"/>
    <mergeCell ref="G378:G379"/>
    <mergeCell ref="D376:D377"/>
    <mergeCell ref="F376:F377"/>
    <mergeCell ref="G376:G377"/>
    <mergeCell ref="A378:A379"/>
    <mergeCell ref="B378:B379"/>
    <mergeCell ref="A376:A377"/>
    <mergeCell ref="B376:B377"/>
    <mergeCell ref="E376:E377"/>
    <mergeCell ref="E378:E379"/>
    <mergeCell ref="E380:E381"/>
    <mergeCell ref="E382:E383"/>
    <mergeCell ref="D374:D375"/>
    <mergeCell ref="F374:F375"/>
    <mergeCell ref="G374:G375"/>
    <mergeCell ref="D372:D373"/>
    <mergeCell ref="F372:F373"/>
    <mergeCell ref="G372:G373"/>
    <mergeCell ref="A374:A375"/>
    <mergeCell ref="B374:B375"/>
    <mergeCell ref="A372:A373"/>
    <mergeCell ref="B372:B373"/>
    <mergeCell ref="D370:D371"/>
    <mergeCell ref="F370:F371"/>
    <mergeCell ref="G370:G371"/>
    <mergeCell ref="D368:D369"/>
    <mergeCell ref="F368:F369"/>
    <mergeCell ref="G368:G369"/>
    <mergeCell ref="A370:A371"/>
    <mergeCell ref="B370:B371"/>
    <mergeCell ref="A368:A369"/>
    <mergeCell ref="B368:B369"/>
    <mergeCell ref="E368:E369"/>
    <mergeCell ref="E370:E371"/>
    <mergeCell ref="E372:E373"/>
    <mergeCell ref="E374:E375"/>
    <mergeCell ref="D366:D367"/>
    <mergeCell ref="F366:F367"/>
    <mergeCell ref="G366:G367"/>
    <mergeCell ref="D364:D365"/>
    <mergeCell ref="F364:F365"/>
    <mergeCell ref="G364:G365"/>
    <mergeCell ref="A366:A367"/>
    <mergeCell ref="B366:B367"/>
    <mergeCell ref="A364:A365"/>
    <mergeCell ref="B364:B365"/>
    <mergeCell ref="D362:D363"/>
    <mergeCell ref="F362:F363"/>
    <mergeCell ref="G362:G363"/>
    <mergeCell ref="D360:D361"/>
    <mergeCell ref="F360:F361"/>
    <mergeCell ref="G360:G361"/>
    <mergeCell ref="A362:A363"/>
    <mergeCell ref="B362:B363"/>
    <mergeCell ref="A360:A361"/>
    <mergeCell ref="B360:B361"/>
    <mergeCell ref="E360:E361"/>
    <mergeCell ref="E362:E363"/>
    <mergeCell ref="E364:E365"/>
    <mergeCell ref="E366:E367"/>
    <mergeCell ref="D358:D359"/>
    <mergeCell ref="F358:F359"/>
    <mergeCell ref="G358:G359"/>
    <mergeCell ref="D356:D357"/>
    <mergeCell ref="F356:F357"/>
    <mergeCell ref="G356:G357"/>
    <mergeCell ref="A358:A359"/>
    <mergeCell ref="B358:B359"/>
    <mergeCell ref="A356:A357"/>
    <mergeCell ref="B356:B357"/>
    <mergeCell ref="D354:D355"/>
    <mergeCell ref="F354:F355"/>
    <mergeCell ref="G354:G355"/>
    <mergeCell ref="D352:D353"/>
    <mergeCell ref="F352:F353"/>
    <mergeCell ref="G352:G353"/>
    <mergeCell ref="A354:A355"/>
    <mergeCell ref="B354:B355"/>
    <mergeCell ref="A352:A353"/>
    <mergeCell ref="B352:B353"/>
    <mergeCell ref="E352:E353"/>
    <mergeCell ref="E354:E355"/>
    <mergeCell ref="E356:E357"/>
    <mergeCell ref="E358:E359"/>
    <mergeCell ref="D350:D351"/>
    <mergeCell ref="F350:F351"/>
    <mergeCell ref="G350:G351"/>
    <mergeCell ref="D348:D349"/>
    <mergeCell ref="F348:F349"/>
    <mergeCell ref="G348:G349"/>
    <mergeCell ref="A350:A351"/>
    <mergeCell ref="B350:B351"/>
    <mergeCell ref="A348:A349"/>
    <mergeCell ref="B348:B349"/>
    <mergeCell ref="D346:D347"/>
    <mergeCell ref="F346:F347"/>
    <mergeCell ref="G346:G347"/>
    <mergeCell ref="D344:D345"/>
    <mergeCell ref="F344:F345"/>
    <mergeCell ref="G344:G345"/>
    <mergeCell ref="A346:A347"/>
    <mergeCell ref="B346:B347"/>
    <mergeCell ref="A344:A345"/>
    <mergeCell ref="B344:B345"/>
    <mergeCell ref="E344:E345"/>
    <mergeCell ref="E346:E347"/>
    <mergeCell ref="E348:E349"/>
    <mergeCell ref="E350:E351"/>
    <mergeCell ref="D342:D343"/>
    <mergeCell ref="F342:F343"/>
    <mergeCell ref="G342:G343"/>
    <mergeCell ref="D340:D341"/>
    <mergeCell ref="F340:F341"/>
    <mergeCell ref="G340:G341"/>
    <mergeCell ref="A342:A343"/>
    <mergeCell ref="B342:B343"/>
    <mergeCell ref="A340:A341"/>
    <mergeCell ref="B340:B341"/>
    <mergeCell ref="D338:D339"/>
    <mergeCell ref="F338:F339"/>
    <mergeCell ref="G338:G339"/>
    <mergeCell ref="D336:D337"/>
    <mergeCell ref="F336:F337"/>
    <mergeCell ref="G336:G337"/>
    <mergeCell ref="A338:A339"/>
    <mergeCell ref="B338:B339"/>
    <mergeCell ref="E338:E339"/>
    <mergeCell ref="E340:E341"/>
    <mergeCell ref="E342:E343"/>
    <mergeCell ref="F334:F335"/>
    <mergeCell ref="G334:G335"/>
    <mergeCell ref="A336:A337"/>
    <mergeCell ref="B336:B337"/>
    <mergeCell ref="D334:D335"/>
    <mergeCell ref="A334:A335"/>
    <mergeCell ref="D332:D333"/>
    <mergeCell ref="F332:F333"/>
    <mergeCell ref="G332:G333"/>
    <mergeCell ref="D330:D331"/>
    <mergeCell ref="F330:F331"/>
    <mergeCell ref="G330:G331"/>
    <mergeCell ref="A332:A333"/>
    <mergeCell ref="B332:B333"/>
    <mergeCell ref="A330:A331"/>
    <mergeCell ref="B330:B331"/>
    <mergeCell ref="E336:E337"/>
    <mergeCell ref="E334:E335"/>
    <mergeCell ref="E332:E333"/>
    <mergeCell ref="D328:D329"/>
    <mergeCell ref="F328:F329"/>
    <mergeCell ref="G328:G329"/>
    <mergeCell ref="D326:D327"/>
    <mergeCell ref="F326:F327"/>
    <mergeCell ref="G326:G327"/>
    <mergeCell ref="A328:A329"/>
    <mergeCell ref="B328:B329"/>
    <mergeCell ref="A326:A327"/>
    <mergeCell ref="B326:B327"/>
    <mergeCell ref="D324:D325"/>
    <mergeCell ref="F324:F325"/>
    <mergeCell ref="G324:G325"/>
    <mergeCell ref="D322:D323"/>
    <mergeCell ref="F322:F323"/>
    <mergeCell ref="G322:G323"/>
    <mergeCell ref="A324:A325"/>
    <mergeCell ref="B324:B325"/>
    <mergeCell ref="A322:A323"/>
    <mergeCell ref="B322:B323"/>
    <mergeCell ref="D320:D321"/>
    <mergeCell ref="F320:F321"/>
    <mergeCell ref="G320:G321"/>
    <mergeCell ref="D318:D319"/>
    <mergeCell ref="F318:F319"/>
    <mergeCell ref="G318:G319"/>
    <mergeCell ref="A320:A321"/>
    <mergeCell ref="B320:B321"/>
    <mergeCell ref="F316:F317"/>
    <mergeCell ref="G316:G317"/>
    <mergeCell ref="A318:A319"/>
    <mergeCell ref="B318:B319"/>
    <mergeCell ref="D316:D317"/>
    <mergeCell ref="G314:G315"/>
    <mergeCell ref="A316:A317"/>
    <mergeCell ref="B316:B317"/>
    <mergeCell ref="D314:D315"/>
    <mergeCell ref="F314:F315"/>
    <mergeCell ref="A314:A315"/>
    <mergeCell ref="B314:B315"/>
    <mergeCell ref="E316:E317"/>
    <mergeCell ref="E318:E319"/>
    <mergeCell ref="E320:E321"/>
    <mergeCell ref="E314:E315"/>
    <mergeCell ref="D312:D313"/>
    <mergeCell ref="F312:F313"/>
    <mergeCell ref="G312:G313"/>
    <mergeCell ref="A312:A313"/>
    <mergeCell ref="B312:B313"/>
    <mergeCell ref="D308:D309"/>
    <mergeCell ref="F308:F309"/>
    <mergeCell ref="G308:G309"/>
    <mergeCell ref="H308:H309"/>
    <mergeCell ref="D306:D307"/>
    <mergeCell ref="F306:F307"/>
    <mergeCell ref="G306:G307"/>
    <mergeCell ref="A308:A309"/>
    <mergeCell ref="B308:B309"/>
    <mergeCell ref="H306:H307"/>
    <mergeCell ref="A306:A307"/>
    <mergeCell ref="B306:B307"/>
    <mergeCell ref="E312:E313"/>
    <mergeCell ref="A311:D311"/>
    <mergeCell ref="D304:D305"/>
    <mergeCell ref="F304:F305"/>
    <mergeCell ref="G304:G305"/>
    <mergeCell ref="D302:D303"/>
    <mergeCell ref="F302:F303"/>
    <mergeCell ref="G302:G303"/>
    <mergeCell ref="A304:A305"/>
    <mergeCell ref="B304:B305"/>
    <mergeCell ref="A302:A303"/>
    <mergeCell ref="B302:B303"/>
    <mergeCell ref="D300:D301"/>
    <mergeCell ref="F300:F301"/>
    <mergeCell ref="G300:G301"/>
    <mergeCell ref="D297:D298"/>
    <mergeCell ref="F297:F298"/>
    <mergeCell ref="G297:G298"/>
    <mergeCell ref="A300:A301"/>
    <mergeCell ref="B300:B301"/>
    <mergeCell ref="A297:A298"/>
    <mergeCell ref="B297:B298"/>
    <mergeCell ref="E297:E298"/>
    <mergeCell ref="E300:E301"/>
    <mergeCell ref="D295:D296"/>
    <mergeCell ref="F295:F296"/>
    <mergeCell ref="G295:G296"/>
    <mergeCell ref="D293:D294"/>
    <mergeCell ref="F293:F294"/>
    <mergeCell ref="G293:G294"/>
    <mergeCell ref="A295:A296"/>
    <mergeCell ref="B295:B296"/>
    <mergeCell ref="A293:A294"/>
    <mergeCell ref="B293:B294"/>
    <mergeCell ref="D291:D292"/>
    <mergeCell ref="F291:F292"/>
    <mergeCell ref="G291:G292"/>
    <mergeCell ref="D289:D290"/>
    <mergeCell ref="F289:F290"/>
    <mergeCell ref="G289:G290"/>
    <mergeCell ref="A291:A292"/>
    <mergeCell ref="B291:B292"/>
    <mergeCell ref="A289:A290"/>
    <mergeCell ref="B289:B290"/>
    <mergeCell ref="E289:E290"/>
    <mergeCell ref="E291:E292"/>
    <mergeCell ref="E293:E294"/>
    <mergeCell ref="E295:E296"/>
    <mergeCell ref="D287:D288"/>
    <mergeCell ref="F287:F288"/>
    <mergeCell ref="G287:G288"/>
    <mergeCell ref="D285:D286"/>
    <mergeCell ref="F285:F286"/>
    <mergeCell ref="G285:G286"/>
    <mergeCell ref="A287:A288"/>
    <mergeCell ref="B287:B288"/>
    <mergeCell ref="A285:A286"/>
    <mergeCell ref="B285:B286"/>
    <mergeCell ref="D283:D284"/>
    <mergeCell ref="F283:F284"/>
    <mergeCell ref="G283:G284"/>
    <mergeCell ref="D281:D282"/>
    <mergeCell ref="F281:F282"/>
    <mergeCell ref="G281:G282"/>
    <mergeCell ref="A283:A284"/>
    <mergeCell ref="B283:B284"/>
    <mergeCell ref="A281:A282"/>
    <mergeCell ref="B281:B282"/>
    <mergeCell ref="E281:E282"/>
    <mergeCell ref="E283:E284"/>
    <mergeCell ref="E285:E286"/>
    <mergeCell ref="E287:E288"/>
    <mergeCell ref="D279:D280"/>
    <mergeCell ref="F279:F280"/>
    <mergeCell ref="G279:G280"/>
    <mergeCell ref="D277:D278"/>
    <mergeCell ref="F277:F278"/>
    <mergeCell ref="G277:G278"/>
    <mergeCell ref="A279:A280"/>
    <mergeCell ref="B279:B280"/>
    <mergeCell ref="A277:A278"/>
    <mergeCell ref="B277:B278"/>
    <mergeCell ref="D275:D276"/>
    <mergeCell ref="F275:F276"/>
    <mergeCell ref="G275:G276"/>
    <mergeCell ref="D273:D274"/>
    <mergeCell ref="F273:F274"/>
    <mergeCell ref="G273:G274"/>
    <mergeCell ref="A275:A276"/>
    <mergeCell ref="B275:B276"/>
    <mergeCell ref="A273:A274"/>
    <mergeCell ref="B273:B274"/>
    <mergeCell ref="E273:E274"/>
    <mergeCell ref="E275:E276"/>
    <mergeCell ref="E277:E278"/>
    <mergeCell ref="E279:E280"/>
    <mergeCell ref="D271:D272"/>
    <mergeCell ref="F271:F272"/>
    <mergeCell ref="G271:G272"/>
    <mergeCell ref="D269:D270"/>
    <mergeCell ref="F269:F270"/>
    <mergeCell ref="G269:G270"/>
    <mergeCell ref="A271:A272"/>
    <mergeCell ref="B271:B272"/>
    <mergeCell ref="A269:A270"/>
    <mergeCell ref="B269:B270"/>
    <mergeCell ref="D267:D268"/>
    <mergeCell ref="F267:F268"/>
    <mergeCell ref="G267:G268"/>
    <mergeCell ref="D265:D266"/>
    <mergeCell ref="F265:F266"/>
    <mergeCell ref="G265:G266"/>
    <mergeCell ref="A267:A268"/>
    <mergeCell ref="B267:B268"/>
    <mergeCell ref="A265:A266"/>
    <mergeCell ref="B265:B266"/>
    <mergeCell ref="E265:E266"/>
    <mergeCell ref="E267:E268"/>
    <mergeCell ref="E269:E270"/>
    <mergeCell ref="E271:E272"/>
    <mergeCell ref="D263:D264"/>
    <mergeCell ref="F263:F264"/>
    <mergeCell ref="G263:G264"/>
    <mergeCell ref="D261:D262"/>
    <mergeCell ref="F261:F262"/>
    <mergeCell ref="G261:G262"/>
    <mergeCell ref="A263:A264"/>
    <mergeCell ref="B263:B264"/>
    <mergeCell ref="A261:A262"/>
    <mergeCell ref="B261:B262"/>
    <mergeCell ref="D259:D260"/>
    <mergeCell ref="F259:F260"/>
    <mergeCell ref="G259:G260"/>
    <mergeCell ref="D257:D258"/>
    <mergeCell ref="F257:F258"/>
    <mergeCell ref="G257:G258"/>
    <mergeCell ref="A259:A260"/>
    <mergeCell ref="B259:B260"/>
    <mergeCell ref="A257:A258"/>
    <mergeCell ref="B257:B258"/>
    <mergeCell ref="E257:E258"/>
    <mergeCell ref="E259:E260"/>
    <mergeCell ref="E261:E262"/>
    <mergeCell ref="E263:E264"/>
    <mergeCell ref="D255:D256"/>
    <mergeCell ref="F255:F256"/>
    <mergeCell ref="G255:G256"/>
    <mergeCell ref="D253:D254"/>
    <mergeCell ref="F253:F254"/>
    <mergeCell ref="G253:G254"/>
    <mergeCell ref="A255:A256"/>
    <mergeCell ref="B255:B256"/>
    <mergeCell ref="A253:A254"/>
    <mergeCell ref="B253:B254"/>
    <mergeCell ref="D251:D252"/>
    <mergeCell ref="F251:F252"/>
    <mergeCell ref="G251:G252"/>
    <mergeCell ref="D249:D250"/>
    <mergeCell ref="F249:F250"/>
    <mergeCell ref="G249:G250"/>
    <mergeCell ref="A251:A252"/>
    <mergeCell ref="B251:B252"/>
    <mergeCell ref="A249:A250"/>
    <mergeCell ref="B249:B250"/>
    <mergeCell ref="E249:E250"/>
    <mergeCell ref="E251:E252"/>
    <mergeCell ref="E253:E254"/>
    <mergeCell ref="E255:E256"/>
    <mergeCell ref="D247:D248"/>
    <mergeCell ref="F247:F248"/>
    <mergeCell ref="G247:G248"/>
    <mergeCell ref="D245:D246"/>
    <mergeCell ref="F245:F246"/>
    <mergeCell ref="G245:G246"/>
    <mergeCell ref="A247:A248"/>
    <mergeCell ref="B247:B248"/>
    <mergeCell ref="A245:A246"/>
    <mergeCell ref="B245:B246"/>
    <mergeCell ref="D243:D244"/>
    <mergeCell ref="F243:F244"/>
    <mergeCell ref="G243:G244"/>
    <mergeCell ref="D241:D242"/>
    <mergeCell ref="F241:F242"/>
    <mergeCell ref="G241:G242"/>
    <mergeCell ref="A243:A244"/>
    <mergeCell ref="B243:B244"/>
    <mergeCell ref="A241:A242"/>
    <mergeCell ref="B241:B242"/>
    <mergeCell ref="E241:E242"/>
    <mergeCell ref="E243:E244"/>
    <mergeCell ref="E245:E246"/>
    <mergeCell ref="E247:E248"/>
    <mergeCell ref="D239:D240"/>
    <mergeCell ref="F239:F240"/>
    <mergeCell ref="G239:G240"/>
    <mergeCell ref="D237:D238"/>
    <mergeCell ref="F237:F238"/>
    <mergeCell ref="G237:G238"/>
    <mergeCell ref="A239:A240"/>
    <mergeCell ref="B239:B240"/>
    <mergeCell ref="A237:A238"/>
    <mergeCell ref="B237:B238"/>
    <mergeCell ref="D235:D236"/>
    <mergeCell ref="F235:F236"/>
    <mergeCell ref="G235:G236"/>
    <mergeCell ref="D233:D234"/>
    <mergeCell ref="F233:F234"/>
    <mergeCell ref="G233:G234"/>
    <mergeCell ref="A235:A236"/>
    <mergeCell ref="B235:B236"/>
    <mergeCell ref="A233:A234"/>
    <mergeCell ref="B233:B234"/>
    <mergeCell ref="E233:E234"/>
    <mergeCell ref="E235:E236"/>
    <mergeCell ref="E237:E238"/>
    <mergeCell ref="E239:E240"/>
    <mergeCell ref="D231:D232"/>
    <mergeCell ref="F231:F232"/>
    <mergeCell ref="G231:G232"/>
    <mergeCell ref="D229:D230"/>
    <mergeCell ref="F229:F230"/>
    <mergeCell ref="G229:G230"/>
    <mergeCell ref="A231:A232"/>
    <mergeCell ref="B231:B232"/>
    <mergeCell ref="A229:A230"/>
    <mergeCell ref="B229:B230"/>
    <mergeCell ref="D227:D228"/>
    <mergeCell ref="F227:F228"/>
    <mergeCell ref="G227:G228"/>
    <mergeCell ref="D225:D226"/>
    <mergeCell ref="F225:F226"/>
    <mergeCell ref="G225:G226"/>
    <mergeCell ref="A227:A228"/>
    <mergeCell ref="B227:B228"/>
    <mergeCell ref="A225:A226"/>
    <mergeCell ref="B225:B226"/>
    <mergeCell ref="E225:E226"/>
    <mergeCell ref="E227:E228"/>
    <mergeCell ref="E229:E230"/>
    <mergeCell ref="E231:E232"/>
    <mergeCell ref="D223:D224"/>
    <mergeCell ref="F223:F224"/>
    <mergeCell ref="G223:G224"/>
    <mergeCell ref="D221:D222"/>
    <mergeCell ref="F221:F222"/>
    <mergeCell ref="G221:G222"/>
    <mergeCell ref="A223:A224"/>
    <mergeCell ref="B223:B224"/>
    <mergeCell ref="A221:A222"/>
    <mergeCell ref="B221:B222"/>
    <mergeCell ref="D219:D220"/>
    <mergeCell ref="F219:F220"/>
    <mergeCell ref="G219:G220"/>
    <mergeCell ref="D217:D218"/>
    <mergeCell ref="F217:F218"/>
    <mergeCell ref="G217:G218"/>
    <mergeCell ref="A219:A220"/>
    <mergeCell ref="B219:B220"/>
    <mergeCell ref="A217:A218"/>
    <mergeCell ref="B217:B218"/>
    <mergeCell ref="E217:E218"/>
    <mergeCell ref="E219:E220"/>
    <mergeCell ref="E221:E222"/>
    <mergeCell ref="E223:E224"/>
    <mergeCell ref="D215:D216"/>
    <mergeCell ref="F215:F216"/>
    <mergeCell ref="G215:G216"/>
    <mergeCell ref="D213:D214"/>
    <mergeCell ref="F213:F214"/>
    <mergeCell ref="G213:G214"/>
    <mergeCell ref="A215:A216"/>
    <mergeCell ref="B215:B216"/>
    <mergeCell ref="A213:A214"/>
    <mergeCell ref="B213:B214"/>
    <mergeCell ref="D211:D212"/>
    <mergeCell ref="F211:F212"/>
    <mergeCell ref="G211:G212"/>
    <mergeCell ref="D209:D210"/>
    <mergeCell ref="F209:F210"/>
    <mergeCell ref="G209:G210"/>
    <mergeCell ref="A211:A212"/>
    <mergeCell ref="B211:B212"/>
    <mergeCell ref="A209:A210"/>
    <mergeCell ref="B209:B210"/>
    <mergeCell ref="E209:E210"/>
    <mergeCell ref="E211:E212"/>
    <mergeCell ref="E213:E214"/>
    <mergeCell ref="E215:E216"/>
    <mergeCell ref="D207:D208"/>
    <mergeCell ref="F207:F208"/>
    <mergeCell ref="G207:G208"/>
    <mergeCell ref="D205:D206"/>
    <mergeCell ref="F205:F206"/>
    <mergeCell ref="G205:G206"/>
    <mergeCell ref="A207:A208"/>
    <mergeCell ref="B207:B208"/>
    <mergeCell ref="A205:A206"/>
    <mergeCell ref="B205:B206"/>
    <mergeCell ref="D203:D204"/>
    <mergeCell ref="F203:F204"/>
    <mergeCell ref="G203:G204"/>
    <mergeCell ref="D201:D202"/>
    <mergeCell ref="F201:F202"/>
    <mergeCell ref="G201:G202"/>
    <mergeCell ref="A203:A204"/>
    <mergeCell ref="B203:B204"/>
    <mergeCell ref="E203:E204"/>
    <mergeCell ref="E205:E206"/>
    <mergeCell ref="E207:E208"/>
    <mergeCell ref="F199:F200"/>
    <mergeCell ref="G199:G200"/>
    <mergeCell ref="A201:A202"/>
    <mergeCell ref="B201:B202"/>
    <mergeCell ref="D199:D200"/>
    <mergeCell ref="A199:A200"/>
    <mergeCell ref="D197:D198"/>
    <mergeCell ref="F197:F198"/>
    <mergeCell ref="G197:G198"/>
    <mergeCell ref="D195:D196"/>
    <mergeCell ref="F195:F196"/>
    <mergeCell ref="G195:G196"/>
    <mergeCell ref="A197:A198"/>
    <mergeCell ref="B197:B198"/>
    <mergeCell ref="A195:A196"/>
    <mergeCell ref="B195:B196"/>
    <mergeCell ref="E195:E196"/>
    <mergeCell ref="E197:E198"/>
    <mergeCell ref="E199:E200"/>
    <mergeCell ref="E201:E202"/>
    <mergeCell ref="D193:D194"/>
    <mergeCell ref="F193:F194"/>
    <mergeCell ref="G193:G194"/>
    <mergeCell ref="D191:D192"/>
    <mergeCell ref="F191:F192"/>
    <mergeCell ref="G191:G192"/>
    <mergeCell ref="A193:A194"/>
    <mergeCell ref="B193:B194"/>
    <mergeCell ref="A191:A192"/>
    <mergeCell ref="B191:B192"/>
    <mergeCell ref="D189:D190"/>
    <mergeCell ref="F189:F190"/>
    <mergeCell ref="G189:G190"/>
    <mergeCell ref="D187:D188"/>
    <mergeCell ref="F187:F188"/>
    <mergeCell ref="G187:G188"/>
    <mergeCell ref="A189:A190"/>
    <mergeCell ref="B189:B190"/>
    <mergeCell ref="A187:A188"/>
    <mergeCell ref="B187:B188"/>
    <mergeCell ref="E187:E188"/>
    <mergeCell ref="E189:E190"/>
    <mergeCell ref="E191:E192"/>
    <mergeCell ref="E193:E194"/>
    <mergeCell ref="D185:D186"/>
    <mergeCell ref="F185:F186"/>
    <mergeCell ref="G185:G186"/>
    <mergeCell ref="D183:D184"/>
    <mergeCell ref="F183:F184"/>
    <mergeCell ref="G183:G184"/>
    <mergeCell ref="A185:A186"/>
    <mergeCell ref="B185:B186"/>
    <mergeCell ref="A183:A184"/>
    <mergeCell ref="B183:B184"/>
    <mergeCell ref="D181:D182"/>
    <mergeCell ref="F181:F182"/>
    <mergeCell ref="G181:G182"/>
    <mergeCell ref="D179:D180"/>
    <mergeCell ref="F179:F180"/>
    <mergeCell ref="G179:G180"/>
    <mergeCell ref="A181:A182"/>
    <mergeCell ref="B181:B182"/>
    <mergeCell ref="A179:A180"/>
    <mergeCell ref="B179:B180"/>
    <mergeCell ref="E179:E180"/>
    <mergeCell ref="E181:E182"/>
    <mergeCell ref="E183:E184"/>
    <mergeCell ref="E185:E186"/>
    <mergeCell ref="D177:D178"/>
    <mergeCell ref="F177:F178"/>
    <mergeCell ref="G177:G178"/>
    <mergeCell ref="D175:D176"/>
    <mergeCell ref="F175:F176"/>
    <mergeCell ref="G175:G176"/>
    <mergeCell ref="A177:A178"/>
    <mergeCell ref="B177:B178"/>
    <mergeCell ref="F173:F174"/>
    <mergeCell ref="G173:G174"/>
    <mergeCell ref="A175:A176"/>
    <mergeCell ref="B175:B176"/>
    <mergeCell ref="D173:D174"/>
    <mergeCell ref="A173:A174"/>
    <mergeCell ref="D171:D172"/>
    <mergeCell ref="F171:F172"/>
    <mergeCell ref="G171:G172"/>
    <mergeCell ref="E173:E174"/>
    <mergeCell ref="E175:E176"/>
    <mergeCell ref="E177:E178"/>
    <mergeCell ref="D169:D170"/>
    <mergeCell ref="F169:F170"/>
    <mergeCell ref="G169:G170"/>
    <mergeCell ref="A171:A172"/>
    <mergeCell ref="B171:B172"/>
    <mergeCell ref="A169:A170"/>
    <mergeCell ref="B169:B170"/>
    <mergeCell ref="D167:D168"/>
    <mergeCell ref="F167:F168"/>
    <mergeCell ref="G167:G168"/>
    <mergeCell ref="D165:D166"/>
    <mergeCell ref="F165:F166"/>
    <mergeCell ref="G165:G166"/>
    <mergeCell ref="A167:A168"/>
    <mergeCell ref="B167:B168"/>
    <mergeCell ref="A165:A166"/>
    <mergeCell ref="B165:B166"/>
    <mergeCell ref="E165:E166"/>
    <mergeCell ref="E167:E168"/>
    <mergeCell ref="E169:E170"/>
    <mergeCell ref="E171:E172"/>
    <mergeCell ref="D163:D164"/>
    <mergeCell ref="F163:F164"/>
    <mergeCell ref="G163:G164"/>
    <mergeCell ref="D161:D162"/>
    <mergeCell ref="F161:F162"/>
    <mergeCell ref="G161:G162"/>
    <mergeCell ref="A163:A164"/>
    <mergeCell ref="B163:B164"/>
    <mergeCell ref="A161:A162"/>
    <mergeCell ref="B161:B162"/>
    <mergeCell ref="D159:D160"/>
    <mergeCell ref="F159:F160"/>
    <mergeCell ref="G159:G160"/>
    <mergeCell ref="D157:D158"/>
    <mergeCell ref="F157:F158"/>
    <mergeCell ref="G157:G158"/>
    <mergeCell ref="A159:A160"/>
    <mergeCell ref="B159:B160"/>
    <mergeCell ref="A157:A158"/>
    <mergeCell ref="B157:B158"/>
    <mergeCell ref="E157:E158"/>
    <mergeCell ref="E159:E160"/>
    <mergeCell ref="E161:E162"/>
    <mergeCell ref="E163:E164"/>
    <mergeCell ref="D155:D156"/>
    <mergeCell ref="F155:F156"/>
    <mergeCell ref="G155:G156"/>
    <mergeCell ref="D153:D154"/>
    <mergeCell ref="F153:F154"/>
    <mergeCell ref="G153:G154"/>
    <mergeCell ref="A155:A156"/>
    <mergeCell ref="B155:B156"/>
    <mergeCell ref="A153:A154"/>
    <mergeCell ref="B153:B154"/>
    <mergeCell ref="D151:D152"/>
    <mergeCell ref="F151:F152"/>
    <mergeCell ref="G151:G152"/>
    <mergeCell ref="D149:D150"/>
    <mergeCell ref="F149:F150"/>
    <mergeCell ref="G149:G150"/>
    <mergeCell ref="A151:A152"/>
    <mergeCell ref="B151:B152"/>
    <mergeCell ref="A149:A150"/>
    <mergeCell ref="B149:B150"/>
    <mergeCell ref="E149:E150"/>
    <mergeCell ref="E151:E152"/>
    <mergeCell ref="E153:E154"/>
    <mergeCell ref="E155:E156"/>
    <mergeCell ref="D147:D148"/>
    <mergeCell ref="F147:F148"/>
    <mergeCell ref="G147:G148"/>
    <mergeCell ref="D145:D146"/>
    <mergeCell ref="F145:F146"/>
    <mergeCell ref="G145:G146"/>
    <mergeCell ref="A147:A148"/>
    <mergeCell ref="B147:B148"/>
    <mergeCell ref="F143:F144"/>
    <mergeCell ref="G143:G144"/>
    <mergeCell ref="A145:A146"/>
    <mergeCell ref="B145:B146"/>
    <mergeCell ref="D143:D144"/>
    <mergeCell ref="A143:A144"/>
    <mergeCell ref="D141:D142"/>
    <mergeCell ref="F141:F142"/>
    <mergeCell ref="G141:G142"/>
    <mergeCell ref="E143:E144"/>
    <mergeCell ref="E145:E146"/>
    <mergeCell ref="E147:E148"/>
    <mergeCell ref="D139:D140"/>
    <mergeCell ref="F139:F140"/>
    <mergeCell ref="G139:G140"/>
    <mergeCell ref="A141:A142"/>
    <mergeCell ref="B141:B142"/>
    <mergeCell ref="A139:A140"/>
    <mergeCell ref="B139:B140"/>
    <mergeCell ref="D137:D138"/>
    <mergeCell ref="F137:F138"/>
    <mergeCell ref="G137:G138"/>
    <mergeCell ref="D135:D136"/>
    <mergeCell ref="F135:F136"/>
    <mergeCell ref="G135:G136"/>
    <mergeCell ref="A137:A138"/>
    <mergeCell ref="B137:B138"/>
    <mergeCell ref="A135:A136"/>
    <mergeCell ref="B135:B136"/>
    <mergeCell ref="E135:E136"/>
    <mergeCell ref="E137:E138"/>
    <mergeCell ref="E139:E140"/>
    <mergeCell ref="E141:E142"/>
    <mergeCell ref="D133:D134"/>
    <mergeCell ref="F133:F134"/>
    <mergeCell ref="G133:G134"/>
    <mergeCell ref="D131:D132"/>
    <mergeCell ref="F131:F132"/>
    <mergeCell ref="G131:G132"/>
    <mergeCell ref="A133:A134"/>
    <mergeCell ref="B133:B134"/>
    <mergeCell ref="A131:A132"/>
    <mergeCell ref="B131:B132"/>
    <mergeCell ref="D129:D130"/>
    <mergeCell ref="F129:F130"/>
    <mergeCell ref="G129:G130"/>
    <mergeCell ref="D127:D128"/>
    <mergeCell ref="F127:F128"/>
    <mergeCell ref="G127:G128"/>
    <mergeCell ref="A129:A130"/>
    <mergeCell ref="B129:B130"/>
    <mergeCell ref="A127:A128"/>
    <mergeCell ref="B127:B128"/>
    <mergeCell ref="E127:E128"/>
    <mergeCell ref="E129:E130"/>
    <mergeCell ref="E131:E132"/>
    <mergeCell ref="E133:E134"/>
    <mergeCell ref="D125:D126"/>
    <mergeCell ref="F125:F126"/>
    <mergeCell ref="G125:G126"/>
    <mergeCell ref="D123:D124"/>
    <mergeCell ref="F123:F124"/>
    <mergeCell ref="G123:G124"/>
    <mergeCell ref="A125:A126"/>
    <mergeCell ref="B125:B126"/>
    <mergeCell ref="A123:A124"/>
    <mergeCell ref="B123:B124"/>
    <mergeCell ref="D121:D122"/>
    <mergeCell ref="F121:F122"/>
    <mergeCell ref="G121:G122"/>
    <mergeCell ref="D119:D120"/>
    <mergeCell ref="F119:F120"/>
    <mergeCell ref="G119:G120"/>
    <mergeCell ref="A121:A122"/>
    <mergeCell ref="B121:B122"/>
    <mergeCell ref="A119:A120"/>
    <mergeCell ref="B119:B120"/>
    <mergeCell ref="E119:E120"/>
    <mergeCell ref="E121:E122"/>
    <mergeCell ref="E123:E124"/>
    <mergeCell ref="E125:E126"/>
    <mergeCell ref="F117:F118"/>
    <mergeCell ref="G117:G118"/>
    <mergeCell ref="D115:D116"/>
    <mergeCell ref="F115:F116"/>
    <mergeCell ref="G115:G116"/>
    <mergeCell ref="A117:A118"/>
    <mergeCell ref="B117:B118"/>
    <mergeCell ref="A115:A116"/>
    <mergeCell ref="B115:B116"/>
    <mergeCell ref="D113:D114"/>
    <mergeCell ref="F113:F114"/>
    <mergeCell ref="G113:G114"/>
    <mergeCell ref="D111:D112"/>
    <mergeCell ref="F111:F112"/>
    <mergeCell ref="G111:G112"/>
    <mergeCell ref="A113:A114"/>
    <mergeCell ref="B113:B114"/>
    <mergeCell ref="A111:A112"/>
    <mergeCell ref="B111:B112"/>
    <mergeCell ref="E111:E112"/>
    <mergeCell ref="E113:E114"/>
    <mergeCell ref="E115:E116"/>
    <mergeCell ref="E117:E118"/>
    <mergeCell ref="D117:D118"/>
    <mergeCell ref="F109:F110"/>
    <mergeCell ref="G109:G110"/>
    <mergeCell ref="D107:D108"/>
    <mergeCell ref="F107:F108"/>
    <mergeCell ref="G107:G108"/>
    <mergeCell ref="A109:A110"/>
    <mergeCell ref="B109:B110"/>
    <mergeCell ref="A107:A108"/>
    <mergeCell ref="B107:B108"/>
    <mergeCell ref="D105:D106"/>
    <mergeCell ref="F105:F106"/>
    <mergeCell ref="G105:G106"/>
    <mergeCell ref="D103:D104"/>
    <mergeCell ref="F103:F104"/>
    <mergeCell ref="G103:G104"/>
    <mergeCell ref="A105:A106"/>
    <mergeCell ref="B105:B106"/>
    <mergeCell ref="A103:A104"/>
    <mergeCell ref="B103:B104"/>
    <mergeCell ref="E103:E104"/>
    <mergeCell ref="E105:E106"/>
    <mergeCell ref="E107:E108"/>
    <mergeCell ref="E109:E110"/>
    <mergeCell ref="D109:D110"/>
    <mergeCell ref="F101:F102"/>
    <mergeCell ref="G101:G102"/>
    <mergeCell ref="D99:D100"/>
    <mergeCell ref="F99:F100"/>
    <mergeCell ref="G99:G100"/>
    <mergeCell ref="A101:A102"/>
    <mergeCell ref="B101:B102"/>
    <mergeCell ref="A99:A100"/>
    <mergeCell ref="B99:B100"/>
    <mergeCell ref="D97:D98"/>
    <mergeCell ref="F97:F98"/>
    <mergeCell ref="G97:G98"/>
    <mergeCell ref="D95:D96"/>
    <mergeCell ref="F95:F96"/>
    <mergeCell ref="G95:G96"/>
    <mergeCell ref="A97:A98"/>
    <mergeCell ref="B97:B98"/>
    <mergeCell ref="A95:A96"/>
    <mergeCell ref="B95:B96"/>
    <mergeCell ref="E95:E96"/>
    <mergeCell ref="E97:E98"/>
    <mergeCell ref="E99:E100"/>
    <mergeCell ref="E101:E102"/>
    <mergeCell ref="D101:D102"/>
    <mergeCell ref="F93:F94"/>
    <mergeCell ref="G93:G94"/>
    <mergeCell ref="D91:D92"/>
    <mergeCell ref="F91:F92"/>
    <mergeCell ref="G91:G92"/>
    <mergeCell ref="A93:A94"/>
    <mergeCell ref="B93:B94"/>
    <mergeCell ref="A91:A92"/>
    <mergeCell ref="B91:B92"/>
    <mergeCell ref="D89:D90"/>
    <mergeCell ref="F89:F90"/>
    <mergeCell ref="G89:G90"/>
    <mergeCell ref="D87:D88"/>
    <mergeCell ref="F87:F88"/>
    <mergeCell ref="G87:G88"/>
    <mergeCell ref="A89:A90"/>
    <mergeCell ref="B89:B90"/>
    <mergeCell ref="A87:A88"/>
    <mergeCell ref="B87:B88"/>
    <mergeCell ref="E87:E88"/>
    <mergeCell ref="E89:E90"/>
    <mergeCell ref="E91:E92"/>
    <mergeCell ref="E93:E94"/>
    <mergeCell ref="D93:D94"/>
    <mergeCell ref="F85:F86"/>
    <mergeCell ref="G85:G86"/>
    <mergeCell ref="D83:D84"/>
    <mergeCell ref="F83:F84"/>
    <mergeCell ref="G83:G84"/>
    <mergeCell ref="A85:A86"/>
    <mergeCell ref="B85:B86"/>
    <mergeCell ref="A83:A84"/>
    <mergeCell ref="B83:B84"/>
    <mergeCell ref="D81:D82"/>
    <mergeCell ref="F81:F82"/>
    <mergeCell ref="G81:G82"/>
    <mergeCell ref="D79:D80"/>
    <mergeCell ref="F79:F80"/>
    <mergeCell ref="G79:G80"/>
    <mergeCell ref="A81:A82"/>
    <mergeCell ref="B81:B82"/>
    <mergeCell ref="A79:A80"/>
    <mergeCell ref="B79:B80"/>
    <mergeCell ref="D85:D86"/>
    <mergeCell ref="F76:F77"/>
    <mergeCell ref="G76:G77"/>
    <mergeCell ref="D74:D75"/>
    <mergeCell ref="F74:F75"/>
    <mergeCell ref="G74:G75"/>
    <mergeCell ref="A76:A77"/>
    <mergeCell ref="B76:B77"/>
    <mergeCell ref="A74:A75"/>
    <mergeCell ref="B74:B75"/>
    <mergeCell ref="D72:D73"/>
    <mergeCell ref="F72:F73"/>
    <mergeCell ref="G72:G73"/>
    <mergeCell ref="D70:D71"/>
    <mergeCell ref="F70:F71"/>
    <mergeCell ref="G70:G71"/>
    <mergeCell ref="A72:A73"/>
    <mergeCell ref="B72:B73"/>
    <mergeCell ref="A70:A71"/>
    <mergeCell ref="B70:B71"/>
    <mergeCell ref="E70:E71"/>
    <mergeCell ref="E72:E73"/>
    <mergeCell ref="E74:E75"/>
    <mergeCell ref="E76:E77"/>
    <mergeCell ref="D76:D77"/>
    <mergeCell ref="G68:G69"/>
    <mergeCell ref="D66:D67"/>
    <mergeCell ref="F66:F67"/>
    <mergeCell ref="G66:G67"/>
    <mergeCell ref="A68:A69"/>
    <mergeCell ref="B68:B69"/>
    <mergeCell ref="A66:A67"/>
    <mergeCell ref="B66:B67"/>
    <mergeCell ref="D64:D65"/>
    <mergeCell ref="F64:F65"/>
    <mergeCell ref="G64:G65"/>
    <mergeCell ref="D62:D63"/>
    <mergeCell ref="F62:F63"/>
    <mergeCell ref="G62:G63"/>
    <mergeCell ref="A64:A65"/>
    <mergeCell ref="B64:B65"/>
    <mergeCell ref="A62:A63"/>
    <mergeCell ref="B62:B63"/>
    <mergeCell ref="E64:E65"/>
    <mergeCell ref="E66:E67"/>
    <mergeCell ref="E62:E63"/>
    <mergeCell ref="E68:E69"/>
    <mergeCell ref="D68:D69"/>
    <mergeCell ref="D58:D59"/>
    <mergeCell ref="F58:F59"/>
    <mergeCell ref="G58:G59"/>
    <mergeCell ref="A60:A61"/>
    <mergeCell ref="B60:B61"/>
    <mergeCell ref="A58:A59"/>
    <mergeCell ref="B58:B59"/>
    <mergeCell ref="D56:D57"/>
    <mergeCell ref="F56:F57"/>
    <mergeCell ref="G56:G57"/>
    <mergeCell ref="D54:D55"/>
    <mergeCell ref="F54:F55"/>
    <mergeCell ref="G54:G55"/>
    <mergeCell ref="A56:A57"/>
    <mergeCell ref="B56:B57"/>
    <mergeCell ref="A54:A55"/>
    <mergeCell ref="B54:B55"/>
    <mergeCell ref="E56:E57"/>
    <mergeCell ref="E58:E59"/>
    <mergeCell ref="E60:E61"/>
    <mergeCell ref="D50:D51"/>
    <mergeCell ref="F50:F51"/>
    <mergeCell ref="G50:G51"/>
    <mergeCell ref="A52:A53"/>
    <mergeCell ref="B52:B53"/>
    <mergeCell ref="A50:A51"/>
    <mergeCell ref="B50:B51"/>
    <mergeCell ref="D48:D49"/>
    <mergeCell ref="F48:F49"/>
    <mergeCell ref="G48:G49"/>
    <mergeCell ref="D46:D47"/>
    <mergeCell ref="F46:F47"/>
    <mergeCell ref="G46:G47"/>
    <mergeCell ref="A48:A49"/>
    <mergeCell ref="B48:B49"/>
    <mergeCell ref="A46:A47"/>
    <mergeCell ref="B46:B47"/>
    <mergeCell ref="E46:E47"/>
    <mergeCell ref="E50:E51"/>
    <mergeCell ref="E52:E53"/>
    <mergeCell ref="E48:E49"/>
    <mergeCell ref="H612:H613"/>
    <mergeCell ref="H610:H611"/>
    <mergeCell ref="H607:H608"/>
    <mergeCell ref="H605:H606"/>
    <mergeCell ref="H602:H603"/>
    <mergeCell ref="H578:H579"/>
    <mergeCell ref="H576:H577"/>
    <mergeCell ref="H574:H575"/>
    <mergeCell ref="H572:H573"/>
    <mergeCell ref="A24:A25"/>
    <mergeCell ref="B24:B25"/>
    <mergeCell ref="C24:C25"/>
    <mergeCell ref="F44:F45"/>
    <mergeCell ref="G44:G45"/>
    <mergeCell ref="D42:D43"/>
    <mergeCell ref="F42:F43"/>
    <mergeCell ref="G42:G43"/>
    <mergeCell ref="A44:A45"/>
    <mergeCell ref="B44:B45"/>
    <mergeCell ref="A42:A43"/>
    <mergeCell ref="B42:B43"/>
    <mergeCell ref="D40:D41"/>
    <mergeCell ref="F40:F41"/>
    <mergeCell ref="G40:G41"/>
    <mergeCell ref="D38:D39"/>
    <mergeCell ref="F38:F39"/>
    <mergeCell ref="G38:G39"/>
    <mergeCell ref="A40:A41"/>
    <mergeCell ref="B40:B41"/>
    <mergeCell ref="A38:A39"/>
    <mergeCell ref="B38:B39"/>
    <mergeCell ref="E44:E45"/>
    <mergeCell ref="D24:E24"/>
    <mergeCell ref="A20:K20"/>
    <mergeCell ref="A22:K22"/>
    <mergeCell ref="D36:D37"/>
    <mergeCell ref="F36:F37"/>
    <mergeCell ref="G36:G37"/>
    <mergeCell ref="D34:D35"/>
    <mergeCell ref="F34:F35"/>
    <mergeCell ref="G34:G35"/>
    <mergeCell ref="A36:A37"/>
    <mergeCell ref="B36:B37"/>
    <mergeCell ref="A34:A35"/>
    <mergeCell ref="B34:B35"/>
    <mergeCell ref="D32:D33"/>
    <mergeCell ref="F32:F33"/>
    <mergeCell ref="G32:G33"/>
    <mergeCell ref="D30:D31"/>
    <mergeCell ref="F30:F31"/>
    <mergeCell ref="A27:H27"/>
    <mergeCell ref="H570:H571"/>
    <mergeCell ref="H568:H569"/>
    <mergeCell ref="H566:H567"/>
    <mergeCell ref="H564:H565"/>
    <mergeCell ref="E28:E29"/>
    <mergeCell ref="E30:E31"/>
    <mergeCell ref="E32:E33"/>
    <mergeCell ref="E34:E35"/>
    <mergeCell ref="E36:E37"/>
    <mergeCell ref="E38:E39"/>
    <mergeCell ref="E40:E41"/>
    <mergeCell ref="E42:E43"/>
    <mergeCell ref="E79:E80"/>
    <mergeCell ref="E81:E82"/>
    <mergeCell ref="E83:E84"/>
    <mergeCell ref="E85:E86"/>
    <mergeCell ref="E54:E55"/>
    <mergeCell ref="G30:G31"/>
    <mergeCell ref="F52:F53"/>
    <mergeCell ref="G52:G53"/>
    <mergeCell ref="F60:F61"/>
    <mergeCell ref="G60:G61"/>
    <mergeCell ref="F68:F69"/>
    <mergeCell ref="E302:E303"/>
    <mergeCell ref="E304:E305"/>
    <mergeCell ref="E306:E307"/>
    <mergeCell ref="E308:E309"/>
    <mergeCell ref="E322:E323"/>
    <mergeCell ref="E324:E325"/>
    <mergeCell ref="E326:E327"/>
    <mergeCell ref="E328:E329"/>
    <mergeCell ref="E330:E331"/>
    <mergeCell ref="E669:E670"/>
    <mergeCell ref="E671:E672"/>
    <mergeCell ref="E419:E420"/>
    <mergeCell ref="E421:E422"/>
    <mergeCell ref="E423:E424"/>
    <mergeCell ref="E425:E426"/>
    <mergeCell ref="E427:E428"/>
    <mergeCell ref="E429:E430"/>
    <mergeCell ref="E431:E432"/>
    <mergeCell ref="E433:E434"/>
    <mergeCell ref="E435:E436"/>
    <mergeCell ref="E437:E438"/>
    <mergeCell ref="E439:E440"/>
    <mergeCell ref="E441:E442"/>
    <mergeCell ref="E443:E444"/>
    <mergeCell ref="E445:E446"/>
    <mergeCell ref="E447:E448"/>
    <mergeCell ref="E449:E450"/>
    <mergeCell ref="E655:E656"/>
    <mergeCell ref="E661:E662"/>
    <mergeCell ref="E663:E664"/>
    <mergeCell ref="E665:E666"/>
    <mergeCell ref="E667:E668"/>
    <mergeCell ref="H663:H664"/>
    <mergeCell ref="H661:H662"/>
    <mergeCell ref="H655:H656"/>
    <mergeCell ref="H653:H654"/>
    <mergeCell ref="H651:H652"/>
    <mergeCell ref="H646:H647"/>
    <mergeCell ref="H640:H641"/>
    <mergeCell ref="H638:H639"/>
    <mergeCell ref="H636:H637"/>
    <mergeCell ref="H633:H634"/>
    <mergeCell ref="H631:H632"/>
    <mergeCell ref="H628:H629"/>
    <mergeCell ref="H625:H626"/>
    <mergeCell ref="H622:H623"/>
    <mergeCell ref="H620:H621"/>
    <mergeCell ref="H617:H618"/>
    <mergeCell ref="I2:J2"/>
    <mergeCell ref="I4:J4"/>
    <mergeCell ref="I5:J5"/>
    <mergeCell ref="D12:K12"/>
    <mergeCell ref="E15:H15"/>
    <mergeCell ref="H30:H31"/>
    <mergeCell ref="H486:H487"/>
    <mergeCell ref="H484:H485"/>
    <mergeCell ref="H481:H482"/>
    <mergeCell ref="H479:H480"/>
    <mergeCell ref="H477:H478"/>
    <mergeCell ref="H475:H476"/>
    <mergeCell ref="H473:H474"/>
    <mergeCell ref="H471:H472"/>
    <mergeCell ref="H469:H470"/>
    <mergeCell ref="H467:H468"/>
    <mergeCell ref="H562:H563"/>
    <mergeCell ref="H560:H561"/>
    <mergeCell ref="H558:H559"/>
    <mergeCell ref="H556:H557"/>
    <mergeCell ref="H554:H555"/>
    <mergeCell ref="H552:H553"/>
    <mergeCell ref="H550:H551"/>
    <mergeCell ref="H548:H549"/>
    <mergeCell ref="H546:H547"/>
    <mergeCell ref="H544:H545"/>
    <mergeCell ref="H542:H543"/>
    <mergeCell ref="H540:H541"/>
    <mergeCell ref="H538:H539"/>
    <mergeCell ref="H536:H537"/>
    <mergeCell ref="H534:H535"/>
    <mergeCell ref="H532:H533"/>
    <mergeCell ref="H530:H531"/>
    <mergeCell ref="H528:H529"/>
    <mergeCell ref="H526:H527"/>
    <mergeCell ref="H524:H525"/>
    <mergeCell ref="H522:H523"/>
    <mergeCell ref="H520:H521"/>
    <mergeCell ref="H518:H519"/>
    <mergeCell ref="H516:H517"/>
    <mergeCell ref="H514:H515"/>
    <mergeCell ref="H512:H513"/>
    <mergeCell ref="H510:H511"/>
    <mergeCell ref="H508:H509"/>
    <mergeCell ref="H506:H507"/>
    <mergeCell ref="H504:H505"/>
    <mergeCell ref="H502:H503"/>
    <mergeCell ref="H500:H501"/>
    <mergeCell ref="H498:H499"/>
    <mergeCell ref="H496:H497"/>
    <mergeCell ref="H494:H495"/>
    <mergeCell ref="H492:H493"/>
    <mergeCell ref="H490:H491"/>
    <mergeCell ref="H488:H489"/>
    <mergeCell ref="H455:H456"/>
    <mergeCell ref="H453:H454"/>
    <mergeCell ref="H451:H452"/>
    <mergeCell ref="H449:H450"/>
    <mergeCell ref="H447:H448"/>
    <mergeCell ref="H445:H446"/>
    <mergeCell ref="H443:H444"/>
    <mergeCell ref="H441:H442"/>
    <mergeCell ref="H439:H440"/>
    <mergeCell ref="H437:H438"/>
    <mergeCell ref="H435:H436"/>
    <mergeCell ref="H433:H434"/>
    <mergeCell ref="H431:H432"/>
    <mergeCell ref="H465:H466"/>
    <mergeCell ref="H463:H464"/>
    <mergeCell ref="H461:H462"/>
    <mergeCell ref="H459:H460"/>
    <mergeCell ref="H457:H458"/>
    <mergeCell ref="H429:H430"/>
    <mergeCell ref="H427:H428"/>
    <mergeCell ref="H425:H426"/>
    <mergeCell ref="H423:H424"/>
    <mergeCell ref="H421:H422"/>
    <mergeCell ref="H419:H420"/>
    <mergeCell ref="H416:H417"/>
    <mergeCell ref="H414:H415"/>
    <mergeCell ref="H412:H413"/>
    <mergeCell ref="H410:H411"/>
    <mergeCell ref="H408:H409"/>
    <mergeCell ref="H406:H407"/>
    <mergeCell ref="H404:H405"/>
    <mergeCell ref="H402:H403"/>
    <mergeCell ref="H400:H401"/>
    <mergeCell ref="H398:H399"/>
    <mergeCell ref="H396:H397"/>
    <mergeCell ref="H394:H395"/>
    <mergeCell ref="H392:H393"/>
    <mergeCell ref="H390:H391"/>
    <mergeCell ref="H388:H389"/>
    <mergeCell ref="H386:H387"/>
    <mergeCell ref="H384:H385"/>
    <mergeCell ref="H382:H383"/>
    <mergeCell ref="H380:H381"/>
    <mergeCell ref="H378:H379"/>
    <mergeCell ref="H376:H377"/>
    <mergeCell ref="H374:H375"/>
    <mergeCell ref="H372:H373"/>
    <mergeCell ref="H370:H371"/>
    <mergeCell ref="H368:H369"/>
    <mergeCell ref="H366:H367"/>
    <mergeCell ref="H364:H365"/>
    <mergeCell ref="H362:H363"/>
    <mergeCell ref="H360:H361"/>
    <mergeCell ref="H358:H359"/>
    <mergeCell ref="H356:H357"/>
    <mergeCell ref="H354:H355"/>
    <mergeCell ref="H352:H353"/>
    <mergeCell ref="H350:H351"/>
    <mergeCell ref="H348:H349"/>
    <mergeCell ref="H346:H347"/>
    <mergeCell ref="H344:H345"/>
    <mergeCell ref="H342:H343"/>
    <mergeCell ref="H340:H341"/>
    <mergeCell ref="H338:H339"/>
    <mergeCell ref="H336:H337"/>
    <mergeCell ref="H334:H335"/>
    <mergeCell ref="H332:H333"/>
    <mergeCell ref="H330:H331"/>
    <mergeCell ref="H328:H329"/>
    <mergeCell ref="H326:H327"/>
    <mergeCell ref="H324:H325"/>
    <mergeCell ref="H322:H323"/>
    <mergeCell ref="H320:H321"/>
    <mergeCell ref="H318:H319"/>
    <mergeCell ref="H316:H317"/>
    <mergeCell ref="H304:H305"/>
    <mergeCell ref="H302:H303"/>
    <mergeCell ref="H300:H301"/>
    <mergeCell ref="H297:H298"/>
    <mergeCell ref="H295:H296"/>
    <mergeCell ref="H293:H294"/>
    <mergeCell ref="H291:H292"/>
    <mergeCell ref="H289:H290"/>
    <mergeCell ref="H287:H288"/>
    <mergeCell ref="H285:H286"/>
    <mergeCell ref="H283:H284"/>
    <mergeCell ref="H314:H315"/>
    <mergeCell ref="H281:H282"/>
    <mergeCell ref="H279:H280"/>
    <mergeCell ref="H277:H278"/>
    <mergeCell ref="H275:H276"/>
    <mergeCell ref="H312:H313"/>
    <mergeCell ref="H273:H274"/>
    <mergeCell ref="H271:H272"/>
    <mergeCell ref="H269:H270"/>
    <mergeCell ref="H267:H268"/>
    <mergeCell ref="H265:H266"/>
    <mergeCell ref="H263:H264"/>
    <mergeCell ref="H261:H262"/>
    <mergeCell ref="H259:H260"/>
    <mergeCell ref="H257:H258"/>
    <mergeCell ref="H255:H256"/>
    <mergeCell ref="H253:H254"/>
    <mergeCell ref="H251:H252"/>
    <mergeCell ref="H249:H250"/>
    <mergeCell ref="H247:H248"/>
    <mergeCell ref="H245:H246"/>
    <mergeCell ref="H243:H244"/>
    <mergeCell ref="H241:H242"/>
    <mergeCell ref="H239:H240"/>
    <mergeCell ref="H237:H238"/>
    <mergeCell ref="H235:H236"/>
    <mergeCell ref="H233:H234"/>
    <mergeCell ref="H231:H232"/>
    <mergeCell ref="H229:H230"/>
    <mergeCell ref="H227:H228"/>
    <mergeCell ref="H225:H226"/>
    <mergeCell ref="H223:H224"/>
    <mergeCell ref="H221:H222"/>
    <mergeCell ref="H219:H220"/>
    <mergeCell ref="H217:H218"/>
    <mergeCell ref="H215:H216"/>
    <mergeCell ref="H213:H214"/>
    <mergeCell ref="H211:H212"/>
    <mergeCell ref="H209:H210"/>
    <mergeCell ref="H207:H208"/>
    <mergeCell ref="H205:H206"/>
    <mergeCell ref="H203:H204"/>
    <mergeCell ref="H201:H202"/>
    <mergeCell ref="H199:H200"/>
    <mergeCell ref="H197:H198"/>
    <mergeCell ref="H195:H196"/>
    <mergeCell ref="H193:H194"/>
    <mergeCell ref="H191:H192"/>
    <mergeCell ref="H189:H190"/>
    <mergeCell ref="H187:H188"/>
    <mergeCell ref="H185:H186"/>
    <mergeCell ref="H183:H184"/>
    <mergeCell ref="H135:H136"/>
    <mergeCell ref="H133:H134"/>
    <mergeCell ref="H131:H132"/>
    <mergeCell ref="H129:H130"/>
    <mergeCell ref="H127:H128"/>
    <mergeCell ref="H125:H126"/>
    <mergeCell ref="H123:H124"/>
    <mergeCell ref="H121:H122"/>
    <mergeCell ref="H119:H120"/>
    <mergeCell ref="H117:H118"/>
    <mergeCell ref="H115:H116"/>
    <mergeCell ref="H113:H114"/>
    <mergeCell ref="H111:H112"/>
    <mergeCell ref="H181:H182"/>
    <mergeCell ref="H179:H180"/>
    <mergeCell ref="H177:H178"/>
    <mergeCell ref="H175:H176"/>
    <mergeCell ref="H171:H172"/>
    <mergeCell ref="H169:H170"/>
    <mergeCell ref="H167:H168"/>
    <mergeCell ref="H165:H166"/>
    <mergeCell ref="H163:H164"/>
    <mergeCell ref="H161:H162"/>
    <mergeCell ref="H159:H160"/>
    <mergeCell ref="H157:H158"/>
    <mergeCell ref="H155:H156"/>
    <mergeCell ref="H153:H154"/>
    <mergeCell ref="H151:H152"/>
    <mergeCell ref="H149:H150"/>
    <mergeCell ref="H147:H148"/>
    <mergeCell ref="A10:H10"/>
    <mergeCell ref="H64:H65"/>
    <mergeCell ref="H62:H63"/>
    <mergeCell ref="H60:H61"/>
    <mergeCell ref="H58:H59"/>
    <mergeCell ref="H56:H57"/>
    <mergeCell ref="H54:H55"/>
    <mergeCell ref="H52:H53"/>
    <mergeCell ref="H50:H51"/>
    <mergeCell ref="H48:H49"/>
    <mergeCell ref="H46:H47"/>
    <mergeCell ref="H44:H45"/>
    <mergeCell ref="H42:H43"/>
    <mergeCell ref="H40:H41"/>
    <mergeCell ref="H38:H39"/>
    <mergeCell ref="H36:H37"/>
    <mergeCell ref="H34:H35"/>
    <mergeCell ref="H32:H33"/>
    <mergeCell ref="F28:F29"/>
    <mergeCell ref="G28:G29"/>
    <mergeCell ref="A30:A31"/>
    <mergeCell ref="B30:B31"/>
    <mergeCell ref="F24:G24"/>
    <mergeCell ref="D28:D29"/>
    <mergeCell ref="D44:D45"/>
    <mergeCell ref="D52:D53"/>
    <mergeCell ref="D60:D61"/>
    <mergeCell ref="A32:A33"/>
    <mergeCell ref="B32:B33"/>
    <mergeCell ref="H24:H25"/>
    <mergeCell ref="A28:A29"/>
    <mergeCell ref="B28:B29"/>
    <mergeCell ref="A599:D599"/>
    <mergeCell ref="E651:E652"/>
    <mergeCell ref="E625:E626"/>
    <mergeCell ref="H74:H75"/>
    <mergeCell ref="H72:H73"/>
    <mergeCell ref="H70:H71"/>
    <mergeCell ref="H68:H69"/>
    <mergeCell ref="H66:H67"/>
    <mergeCell ref="A19:H19"/>
    <mergeCell ref="A17:H17"/>
    <mergeCell ref="D13:E13"/>
    <mergeCell ref="H109:H110"/>
    <mergeCell ref="H107:H108"/>
    <mergeCell ref="H105:H106"/>
    <mergeCell ref="H103:H104"/>
    <mergeCell ref="H101:H102"/>
    <mergeCell ref="H99:H100"/>
    <mergeCell ref="H97:H98"/>
    <mergeCell ref="H95:H96"/>
    <mergeCell ref="H93:H94"/>
    <mergeCell ref="H91:H92"/>
    <mergeCell ref="H89:H90"/>
    <mergeCell ref="H87:H88"/>
    <mergeCell ref="H85:H86"/>
    <mergeCell ref="H83:H84"/>
    <mergeCell ref="H81:H82"/>
    <mergeCell ref="H79:H80"/>
    <mergeCell ref="H76:H77"/>
    <mergeCell ref="H145:H146"/>
    <mergeCell ref="H141:H142"/>
    <mergeCell ref="H139:H140"/>
    <mergeCell ref="H137:H138"/>
  </mergeCells>
  <conditionalFormatting sqref="D29:D31 E32 E34 E36 E38 E40 E42 E44 E46 E48 E50 E52 E54 E30 D28:F28">
    <cfRule type="containsBlanks" dxfId="0" priority="1">
      <formula>LEN(TRIM(D28))=0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8"/>
  <sheetViews>
    <sheetView view="pageBreakPreview" zoomScale="80" zoomScaleNormal="100" zoomScaleSheetLayoutView="80" workbookViewId="0">
      <selection sqref="A1:Y48"/>
    </sheetView>
  </sheetViews>
  <sheetFormatPr defaultRowHeight="15.75" x14ac:dyDescent="0.25"/>
  <cols>
    <col min="1" max="1" width="9.85546875" style="98" customWidth="1"/>
    <col min="2" max="2" width="46" style="98" customWidth="1"/>
    <col min="3" max="3" width="13.28515625" style="98" customWidth="1"/>
    <col min="4" max="4" width="11.140625" style="98" customWidth="1"/>
    <col min="5" max="6" width="7.7109375" style="98" customWidth="1"/>
    <col min="7" max="7" width="10" style="98" customWidth="1"/>
    <col min="8" max="8" width="7.7109375" style="98" customWidth="1"/>
    <col min="9" max="9" width="9" style="98" customWidth="1"/>
    <col min="10" max="11" width="7.7109375" style="98" customWidth="1"/>
    <col min="12" max="12" width="10" style="98" customWidth="1"/>
    <col min="13" max="13" width="7.7109375" style="98" customWidth="1"/>
    <col min="14" max="14" width="6.7109375" style="98" customWidth="1"/>
    <col min="15" max="15" width="8.140625" style="98" customWidth="1"/>
    <col min="16" max="19" width="6.7109375" style="98" customWidth="1"/>
    <col min="20" max="20" width="6.85546875" style="98" customWidth="1"/>
    <col min="21" max="21" width="8" style="98" customWidth="1"/>
    <col min="22" max="22" width="8.7109375" style="98" customWidth="1"/>
    <col min="23" max="23" width="8.28515625" style="98" customWidth="1"/>
    <col min="24" max="24" width="24.85546875" style="98" customWidth="1"/>
    <col min="25" max="25" width="11.85546875" style="98" customWidth="1"/>
    <col min="26" max="16384" width="9.140625" style="98"/>
  </cols>
  <sheetData>
    <row r="1" spans="1:25" s="99" customFormat="1" ht="12.75" customHeight="1" x14ac:dyDescent="0.2">
      <c r="W1" s="206"/>
      <c r="X1" s="315" t="s">
        <v>713</v>
      </c>
      <c r="Y1" s="315"/>
    </row>
    <row r="2" spans="1:25" s="99" customFormat="1" ht="24" customHeight="1" x14ac:dyDescent="0.2">
      <c r="P2" s="207"/>
      <c r="Q2" s="207"/>
      <c r="R2" s="207"/>
      <c r="S2" s="207"/>
      <c r="T2" s="207"/>
      <c r="U2" s="207"/>
      <c r="W2" s="316" t="s">
        <v>3</v>
      </c>
      <c r="X2" s="316"/>
      <c r="Y2" s="316"/>
    </row>
    <row r="3" spans="1:25" s="99" customFormat="1" ht="24" customHeight="1" x14ac:dyDescent="0.2">
      <c r="P3" s="207"/>
      <c r="Q3" s="207"/>
      <c r="R3" s="207"/>
      <c r="S3" s="207"/>
      <c r="T3" s="207"/>
      <c r="U3" s="207"/>
      <c r="V3" s="207"/>
      <c r="W3" s="207"/>
      <c r="X3" s="207"/>
    </row>
    <row r="4" spans="1:25" s="99" customFormat="1" ht="28.5" customHeight="1" x14ac:dyDescent="0.2">
      <c r="P4" s="207"/>
      <c r="Q4" s="207"/>
      <c r="R4" s="292" t="s">
        <v>1142</v>
      </c>
      <c r="S4" s="292"/>
      <c r="T4" s="292"/>
      <c r="U4" s="292"/>
      <c r="V4" s="292"/>
      <c r="W4" s="292"/>
      <c r="X4" s="292"/>
      <c r="Y4" s="292"/>
    </row>
    <row r="5" spans="1:25" s="99" customFormat="1" ht="24" customHeight="1" x14ac:dyDescent="0.2">
      <c r="P5" s="207"/>
      <c r="Q5" s="207"/>
      <c r="R5" s="110"/>
      <c r="S5" s="110"/>
      <c r="T5" s="95"/>
      <c r="U5" s="197"/>
      <c r="V5" s="197"/>
      <c r="W5" s="293" t="str">
        <f>Ф10!R5</f>
        <v>И.В. Павленко</v>
      </c>
      <c r="X5" s="293"/>
      <c r="Y5" s="293"/>
    </row>
    <row r="6" spans="1:25" s="99" customFormat="1" ht="24" customHeight="1" x14ac:dyDescent="0.2">
      <c r="P6" s="207"/>
      <c r="Q6" s="207"/>
      <c r="R6" s="107"/>
      <c r="S6" s="107"/>
      <c r="T6" s="212"/>
      <c r="U6" s="294" t="s">
        <v>847</v>
      </c>
      <c r="V6" s="294"/>
      <c r="W6" s="212"/>
      <c r="X6" s="212"/>
      <c r="Y6" s="212"/>
    </row>
    <row r="7" spans="1:25" s="99" customFormat="1" ht="24" customHeight="1" x14ac:dyDescent="0.2">
      <c r="P7" s="207"/>
      <c r="Q7" s="207"/>
      <c r="R7" s="95"/>
      <c r="S7" s="110"/>
      <c r="T7" s="212"/>
      <c r="U7" s="212"/>
      <c r="V7" s="97" t="s">
        <v>848</v>
      </c>
      <c r="W7" s="97"/>
      <c r="X7" s="212"/>
      <c r="Y7" s="212"/>
    </row>
    <row r="8" spans="1:25" s="95" customFormat="1" ht="16.5" customHeight="1" x14ac:dyDescent="0.25">
      <c r="A8" s="289" t="s">
        <v>714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</row>
    <row r="9" spans="1:25" s="95" customFormat="1" ht="12" x14ac:dyDescent="0.2">
      <c r="H9" s="106" t="s">
        <v>693</v>
      </c>
      <c r="I9" s="304" t="str">
        <f>Ф10!G9</f>
        <v>1</v>
      </c>
      <c r="J9" s="305"/>
      <c r="K9" s="95" t="s">
        <v>694</v>
      </c>
      <c r="L9" s="304" t="str">
        <f>Ф10!J9</f>
        <v>2024</v>
      </c>
      <c r="M9" s="305"/>
      <c r="N9" s="95" t="s">
        <v>695</v>
      </c>
    </row>
    <row r="10" spans="1:25" ht="11.25" customHeight="1" x14ac:dyDescent="0.25"/>
    <row r="11" spans="1:25" s="95" customFormat="1" ht="14.25" x14ac:dyDescent="0.2">
      <c r="H11" s="106" t="s">
        <v>696</v>
      </c>
      <c r="I11" s="291" t="str">
        <f>Ф10!G11</f>
        <v>Акционерное общество "Спасскэлектросеть"</v>
      </c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</row>
    <row r="12" spans="1:25" s="99" customFormat="1" ht="12.75" customHeight="1" x14ac:dyDescent="0.2">
      <c r="I12" s="290" t="s">
        <v>4</v>
      </c>
      <c r="J12" s="290"/>
      <c r="K12" s="290"/>
      <c r="L12" s="290"/>
      <c r="M12" s="290"/>
      <c r="N12" s="290"/>
      <c r="O12" s="290"/>
      <c r="P12" s="290"/>
      <c r="Q12" s="290"/>
      <c r="R12" s="290"/>
    </row>
    <row r="13" spans="1:25" ht="11.25" customHeight="1" x14ac:dyDescent="0.25"/>
    <row r="14" spans="1:25" s="95" customFormat="1" ht="12" x14ac:dyDescent="0.2">
      <c r="K14" s="106" t="s">
        <v>697</v>
      </c>
      <c r="L14" s="304" t="str">
        <f>Ф10!J14</f>
        <v>2024</v>
      </c>
      <c r="M14" s="305"/>
      <c r="N14" s="95" t="s">
        <v>5</v>
      </c>
    </row>
    <row r="15" spans="1:25" ht="11.25" customHeight="1" x14ac:dyDescent="0.25"/>
    <row r="16" spans="1:25" s="95" customFormat="1" ht="30" customHeight="1" x14ac:dyDescent="0.25">
      <c r="J16" s="106" t="s">
        <v>698</v>
      </c>
      <c r="K16" s="286" t="s">
        <v>1146</v>
      </c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</row>
    <row r="17" spans="1:24" s="99" customFormat="1" ht="12.75" customHeight="1" x14ac:dyDescent="0.2">
      <c r="K17" s="107" t="s">
        <v>6</v>
      </c>
      <c r="L17" s="107"/>
      <c r="M17" s="107"/>
      <c r="N17" s="107"/>
      <c r="O17" s="107"/>
      <c r="P17" s="107"/>
      <c r="Q17" s="107"/>
      <c r="R17" s="107"/>
      <c r="S17" s="107"/>
    </row>
    <row r="18" spans="1:24" ht="11.25" customHeight="1" x14ac:dyDescent="0.25"/>
    <row r="19" spans="1:24" s="99" customFormat="1" ht="15" customHeight="1" x14ac:dyDescent="0.2">
      <c r="A19" s="308" t="s">
        <v>699</v>
      </c>
      <c r="B19" s="308" t="s">
        <v>700</v>
      </c>
      <c r="C19" s="308" t="s">
        <v>701</v>
      </c>
      <c r="D19" s="313" t="s">
        <v>715</v>
      </c>
      <c r="E19" s="313"/>
      <c r="F19" s="313"/>
      <c r="G19" s="313"/>
      <c r="H19" s="313"/>
      <c r="I19" s="313"/>
      <c r="J19" s="313"/>
      <c r="K19" s="313"/>
      <c r="L19" s="313"/>
      <c r="M19" s="314"/>
      <c r="N19" s="317" t="s">
        <v>704</v>
      </c>
      <c r="O19" s="318"/>
      <c r="P19" s="318"/>
      <c r="Q19" s="318"/>
      <c r="R19" s="318"/>
      <c r="S19" s="318"/>
      <c r="T19" s="318"/>
      <c r="U19" s="318"/>
      <c r="V19" s="318"/>
      <c r="W19" s="319"/>
      <c r="X19" s="308" t="s">
        <v>705</v>
      </c>
    </row>
    <row r="20" spans="1:24" s="99" customFormat="1" ht="15" customHeight="1" x14ac:dyDescent="0.2">
      <c r="A20" s="309"/>
      <c r="B20" s="309"/>
      <c r="C20" s="309"/>
      <c r="D20" s="312" t="s">
        <v>1191</v>
      </c>
      <c r="E20" s="313"/>
      <c r="F20" s="313"/>
      <c r="G20" s="313"/>
      <c r="H20" s="313"/>
      <c r="I20" s="313"/>
      <c r="J20" s="313"/>
      <c r="K20" s="313"/>
      <c r="L20" s="313"/>
      <c r="M20" s="314"/>
      <c r="N20" s="320"/>
      <c r="O20" s="321"/>
      <c r="P20" s="321"/>
      <c r="Q20" s="321"/>
      <c r="R20" s="321"/>
      <c r="S20" s="321"/>
      <c r="T20" s="321"/>
      <c r="U20" s="321"/>
      <c r="V20" s="321"/>
      <c r="W20" s="322"/>
      <c r="X20" s="309"/>
    </row>
    <row r="21" spans="1:24" s="99" customFormat="1" ht="15" customHeight="1" x14ac:dyDescent="0.2">
      <c r="A21" s="309"/>
      <c r="B21" s="309"/>
      <c r="C21" s="309"/>
      <c r="D21" s="312" t="s">
        <v>0</v>
      </c>
      <c r="E21" s="313"/>
      <c r="F21" s="313"/>
      <c r="G21" s="313"/>
      <c r="H21" s="314"/>
      <c r="I21" s="312" t="s">
        <v>1</v>
      </c>
      <c r="J21" s="313"/>
      <c r="K21" s="313"/>
      <c r="L21" s="313"/>
      <c r="M21" s="314"/>
      <c r="N21" s="311" t="s">
        <v>716</v>
      </c>
      <c r="O21" s="311"/>
      <c r="P21" s="311" t="s">
        <v>717</v>
      </c>
      <c r="Q21" s="311"/>
      <c r="R21" s="311" t="s">
        <v>718</v>
      </c>
      <c r="S21" s="311"/>
      <c r="T21" s="311" t="s">
        <v>719</v>
      </c>
      <c r="U21" s="311"/>
      <c r="V21" s="311" t="s">
        <v>720</v>
      </c>
      <c r="W21" s="311"/>
      <c r="X21" s="309"/>
    </row>
    <row r="22" spans="1:24" s="99" customFormat="1" ht="111.75" customHeight="1" x14ac:dyDescent="0.2">
      <c r="A22" s="309"/>
      <c r="B22" s="309"/>
      <c r="C22" s="309"/>
      <c r="D22" s="306" t="s">
        <v>716</v>
      </c>
      <c r="E22" s="306" t="s">
        <v>717</v>
      </c>
      <c r="F22" s="306" t="s">
        <v>718</v>
      </c>
      <c r="G22" s="306" t="s">
        <v>719</v>
      </c>
      <c r="H22" s="306" t="s">
        <v>721</v>
      </c>
      <c r="I22" s="306" t="s">
        <v>722</v>
      </c>
      <c r="J22" s="306" t="s">
        <v>717</v>
      </c>
      <c r="K22" s="306" t="s">
        <v>718</v>
      </c>
      <c r="L22" s="306" t="s">
        <v>719</v>
      </c>
      <c r="M22" s="306" t="s">
        <v>721</v>
      </c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09"/>
    </row>
    <row r="23" spans="1:24" s="99" customFormat="1" ht="40.5" customHeight="1" x14ac:dyDescent="0.2">
      <c r="A23" s="310"/>
      <c r="B23" s="310"/>
      <c r="C23" s="310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201" t="s">
        <v>711</v>
      </c>
      <c r="O23" s="201" t="s">
        <v>2</v>
      </c>
      <c r="P23" s="201" t="s">
        <v>711</v>
      </c>
      <c r="Q23" s="201" t="s">
        <v>2</v>
      </c>
      <c r="R23" s="201" t="s">
        <v>711</v>
      </c>
      <c r="S23" s="201" t="s">
        <v>2</v>
      </c>
      <c r="T23" s="201" t="s">
        <v>711</v>
      </c>
      <c r="U23" s="201" t="s">
        <v>2</v>
      </c>
      <c r="V23" s="201" t="s">
        <v>711</v>
      </c>
      <c r="W23" s="201" t="s">
        <v>2</v>
      </c>
      <c r="X23" s="310"/>
    </row>
    <row r="24" spans="1:24" s="99" customFormat="1" ht="11.25" x14ac:dyDescent="0.2">
      <c r="A24" s="108">
        <v>1</v>
      </c>
      <c r="B24" s="108">
        <v>2</v>
      </c>
      <c r="C24" s="108">
        <v>3</v>
      </c>
      <c r="D24" s="108">
        <v>4</v>
      </c>
      <c r="E24" s="108">
        <v>5</v>
      </c>
      <c r="F24" s="108">
        <v>6</v>
      </c>
      <c r="G24" s="108">
        <v>7</v>
      </c>
      <c r="H24" s="108">
        <v>8</v>
      </c>
      <c r="I24" s="108">
        <v>9</v>
      </c>
      <c r="J24" s="108">
        <v>10</v>
      </c>
      <c r="K24" s="108">
        <v>11</v>
      </c>
      <c r="L24" s="108">
        <v>12</v>
      </c>
      <c r="M24" s="108">
        <v>13</v>
      </c>
      <c r="N24" s="108">
        <v>14</v>
      </c>
      <c r="O24" s="108">
        <v>15</v>
      </c>
      <c r="P24" s="108">
        <v>16</v>
      </c>
      <c r="Q24" s="108">
        <v>17</v>
      </c>
      <c r="R24" s="108">
        <v>18</v>
      </c>
      <c r="S24" s="108">
        <v>19</v>
      </c>
      <c r="T24" s="108">
        <v>20</v>
      </c>
      <c r="U24" s="108">
        <v>21</v>
      </c>
      <c r="V24" s="108">
        <v>22</v>
      </c>
      <c r="W24" s="108">
        <v>23</v>
      </c>
      <c r="X24" s="108">
        <v>24</v>
      </c>
    </row>
    <row r="25" spans="1:24" s="99" customFormat="1" ht="12.75" x14ac:dyDescent="0.2">
      <c r="A25" s="112" t="s">
        <v>1143</v>
      </c>
      <c r="B25" s="113" t="s">
        <v>712</v>
      </c>
      <c r="C25" s="102" t="s">
        <v>839</v>
      </c>
      <c r="D25" s="109">
        <f>G25+H25</f>
        <v>27.365279999999998</v>
      </c>
      <c r="E25" s="109">
        <f t="shared" ref="E25:G25" si="0">E26+E27+E28</f>
        <v>0</v>
      </c>
      <c r="F25" s="109">
        <f t="shared" si="0"/>
        <v>0</v>
      </c>
      <c r="G25" s="109">
        <f t="shared" si="0"/>
        <v>14.241935999999999</v>
      </c>
      <c r="H25" s="109">
        <f>H26+H27+H28</f>
        <v>13.123343999999999</v>
      </c>
      <c r="I25" s="109">
        <f>I26+I27+I28</f>
        <v>0</v>
      </c>
      <c r="J25" s="109">
        <f t="shared" ref="J25" si="1">J26+J27+J28</f>
        <v>0</v>
      </c>
      <c r="K25" s="109">
        <f t="shared" ref="K25" si="2">K26+K27+K28</f>
        <v>0</v>
      </c>
      <c r="L25" s="109">
        <f t="shared" ref="L25" si="3">L26+L27+L28</f>
        <v>0</v>
      </c>
      <c r="M25" s="109">
        <f t="shared" ref="M25" si="4">M26+M27+M28</f>
        <v>0</v>
      </c>
      <c r="N25" s="109">
        <v>0</v>
      </c>
      <c r="O25" s="109">
        <f>I25/D25*100</f>
        <v>0</v>
      </c>
      <c r="P25" s="109">
        <f>J25-E25</f>
        <v>0</v>
      </c>
      <c r="Q25" s="109">
        <v>0</v>
      </c>
      <c r="R25" s="109">
        <f>R30+R28</f>
        <v>0</v>
      </c>
      <c r="S25" s="109">
        <f t="shared" ref="S25:U25" si="5">S30+S28</f>
        <v>0</v>
      </c>
      <c r="T25" s="109">
        <v>0</v>
      </c>
      <c r="U25" s="109">
        <f t="shared" si="5"/>
        <v>0</v>
      </c>
      <c r="V25" s="109">
        <f>M25-H250</f>
        <v>0</v>
      </c>
      <c r="W25" s="109">
        <f>M25/H25*100</f>
        <v>0</v>
      </c>
      <c r="X25" s="114" t="s">
        <v>839</v>
      </c>
    </row>
    <row r="26" spans="1:24" s="99" customFormat="1" ht="25.5" x14ac:dyDescent="0.2">
      <c r="A26" s="112" t="s">
        <v>833</v>
      </c>
      <c r="B26" s="113" t="s">
        <v>834</v>
      </c>
      <c r="C26" s="102" t="s">
        <v>839</v>
      </c>
      <c r="D26" s="109">
        <f t="shared" ref="D26:D48" si="6">G26+H26</f>
        <v>19.31964</v>
      </c>
      <c r="E26" s="109">
        <f t="shared" ref="E26:H26" si="7">E30</f>
        <v>0</v>
      </c>
      <c r="F26" s="109">
        <f t="shared" si="7"/>
        <v>0</v>
      </c>
      <c r="G26" s="109">
        <f t="shared" si="7"/>
        <v>12.037247999999998</v>
      </c>
      <c r="H26" s="109">
        <f t="shared" si="7"/>
        <v>7.2823919999999998</v>
      </c>
      <c r="I26" s="109">
        <f>I30</f>
        <v>0</v>
      </c>
      <c r="J26" s="109">
        <f t="shared" ref="J26:M26" si="8">J30</f>
        <v>0</v>
      </c>
      <c r="K26" s="109">
        <f t="shared" si="8"/>
        <v>0</v>
      </c>
      <c r="L26" s="109">
        <f t="shared" si="8"/>
        <v>0</v>
      </c>
      <c r="M26" s="109">
        <f t="shared" si="8"/>
        <v>0</v>
      </c>
      <c r="N26" s="109">
        <v>0</v>
      </c>
      <c r="O26" s="109">
        <f t="shared" ref="O26:O48" si="9">I26/D26*100</f>
        <v>0</v>
      </c>
      <c r="P26" s="109">
        <f t="shared" ref="P26:P32" si="10">J26-E26</f>
        <v>0</v>
      </c>
      <c r="Q26" s="109">
        <v>0</v>
      </c>
      <c r="R26" s="109">
        <f t="shared" ref="R26:S26" si="11">R31+R29</f>
        <v>0</v>
      </c>
      <c r="S26" s="109">
        <f t="shared" si="11"/>
        <v>0</v>
      </c>
      <c r="T26" s="109">
        <v>0</v>
      </c>
      <c r="U26" s="109">
        <f t="shared" ref="U26" si="12">U31+U29</f>
        <v>0</v>
      </c>
      <c r="V26" s="109">
        <f t="shared" ref="V26:V31" si="13">M26-H251</f>
        <v>0</v>
      </c>
      <c r="W26" s="109">
        <f t="shared" ref="W26:W31" si="14">M26/H26*100</f>
        <v>0</v>
      </c>
      <c r="X26" s="114" t="str">
        <f t="shared" ref="X26" si="15">X32</f>
        <v>нд</v>
      </c>
    </row>
    <row r="27" spans="1:24" ht="35.25" customHeight="1" x14ac:dyDescent="0.25">
      <c r="A27" s="112" t="s">
        <v>835</v>
      </c>
      <c r="B27" s="113" t="s">
        <v>836</v>
      </c>
      <c r="C27" s="102" t="s">
        <v>839</v>
      </c>
      <c r="D27" s="109">
        <f t="shared" si="6"/>
        <v>2.204688</v>
      </c>
      <c r="E27" s="101">
        <f t="shared" ref="E27:G27" si="16">E41</f>
        <v>0</v>
      </c>
      <c r="F27" s="101">
        <f t="shared" si="16"/>
        <v>0</v>
      </c>
      <c r="G27" s="101">
        <f t="shared" si="16"/>
        <v>2.204688</v>
      </c>
      <c r="H27" s="101">
        <f>H41</f>
        <v>0</v>
      </c>
      <c r="I27" s="101">
        <f>I41</f>
        <v>0</v>
      </c>
      <c r="J27" s="101">
        <f t="shared" ref="J27:M27" si="17">J41</f>
        <v>0</v>
      </c>
      <c r="K27" s="101">
        <f t="shared" si="17"/>
        <v>0</v>
      </c>
      <c r="L27" s="101">
        <f t="shared" si="17"/>
        <v>0</v>
      </c>
      <c r="M27" s="101">
        <f t="shared" si="17"/>
        <v>0</v>
      </c>
      <c r="N27" s="109">
        <v>0</v>
      </c>
      <c r="O27" s="109">
        <f t="shared" si="9"/>
        <v>0</v>
      </c>
      <c r="P27" s="109">
        <f t="shared" si="10"/>
        <v>0</v>
      </c>
      <c r="Q27" s="109">
        <v>0</v>
      </c>
      <c r="R27" s="109">
        <f t="shared" ref="R27:S27" si="18">R32+R30</f>
        <v>0</v>
      </c>
      <c r="S27" s="109">
        <f t="shared" si="18"/>
        <v>0</v>
      </c>
      <c r="T27" s="109">
        <v>0</v>
      </c>
      <c r="U27" s="109">
        <f t="shared" ref="U27" si="19">U32+U30</f>
        <v>0</v>
      </c>
      <c r="V27" s="109">
        <f t="shared" si="13"/>
        <v>0</v>
      </c>
      <c r="W27" s="109">
        <v>0</v>
      </c>
      <c r="X27" s="102" t="str">
        <f t="shared" ref="X27" si="20">X33</f>
        <v>нд</v>
      </c>
    </row>
    <row r="28" spans="1:24" ht="46.5" customHeight="1" x14ac:dyDescent="0.25">
      <c r="A28" s="112" t="s">
        <v>837</v>
      </c>
      <c r="B28" s="113" t="s">
        <v>838</v>
      </c>
      <c r="C28" s="102" t="s">
        <v>839</v>
      </c>
      <c r="D28" s="109">
        <f t="shared" si="6"/>
        <v>5.8409520000000006</v>
      </c>
      <c r="E28" s="101">
        <f t="shared" ref="E28:H28" si="21">E45</f>
        <v>0</v>
      </c>
      <c r="F28" s="101">
        <f t="shared" si="21"/>
        <v>0</v>
      </c>
      <c r="G28" s="101">
        <f t="shared" si="21"/>
        <v>0</v>
      </c>
      <c r="H28" s="101">
        <f t="shared" si="21"/>
        <v>5.8409520000000006</v>
      </c>
      <c r="I28" s="101">
        <f>I45</f>
        <v>0</v>
      </c>
      <c r="J28" s="101">
        <f t="shared" ref="J28:M29" si="22">J45</f>
        <v>0</v>
      </c>
      <c r="K28" s="101">
        <f t="shared" si="22"/>
        <v>0</v>
      </c>
      <c r="L28" s="101">
        <f t="shared" si="22"/>
        <v>0</v>
      </c>
      <c r="M28" s="101">
        <f t="shared" si="22"/>
        <v>0</v>
      </c>
      <c r="N28" s="109">
        <v>0</v>
      </c>
      <c r="O28" s="109">
        <f t="shared" si="9"/>
        <v>0</v>
      </c>
      <c r="P28" s="109">
        <f t="shared" si="10"/>
        <v>0</v>
      </c>
      <c r="Q28" s="109">
        <v>0</v>
      </c>
      <c r="R28" s="109">
        <f t="shared" ref="R28:S28" si="23">R33+R31</f>
        <v>0</v>
      </c>
      <c r="S28" s="109">
        <f t="shared" si="23"/>
        <v>0</v>
      </c>
      <c r="T28" s="109">
        <v>0</v>
      </c>
      <c r="U28" s="109">
        <f t="shared" ref="U28" si="24">U33+U31</f>
        <v>0</v>
      </c>
      <c r="V28" s="109">
        <f t="shared" si="13"/>
        <v>0</v>
      </c>
      <c r="W28" s="109">
        <f t="shared" si="14"/>
        <v>0</v>
      </c>
      <c r="X28" s="102" t="s">
        <v>839</v>
      </c>
    </row>
    <row r="29" spans="1:24" ht="35.25" customHeight="1" x14ac:dyDescent="0.25">
      <c r="A29" s="112" t="s">
        <v>857</v>
      </c>
      <c r="B29" s="113" t="s">
        <v>845</v>
      </c>
      <c r="C29" s="102" t="s">
        <v>839</v>
      </c>
      <c r="D29" s="109">
        <f t="shared" si="6"/>
        <v>27.365279999999998</v>
      </c>
      <c r="E29" s="101">
        <f t="shared" ref="E29:H29" si="25">E25</f>
        <v>0</v>
      </c>
      <c r="F29" s="101">
        <f t="shared" si="25"/>
        <v>0</v>
      </c>
      <c r="G29" s="102">
        <f t="shared" si="25"/>
        <v>14.241935999999999</v>
      </c>
      <c r="H29" s="102">
        <f t="shared" si="25"/>
        <v>13.123343999999999</v>
      </c>
      <c r="I29" s="101">
        <f>I46</f>
        <v>0</v>
      </c>
      <c r="J29" s="101">
        <f t="shared" si="22"/>
        <v>0</v>
      </c>
      <c r="K29" s="101">
        <f t="shared" si="22"/>
        <v>0</v>
      </c>
      <c r="L29" s="101">
        <f t="shared" si="22"/>
        <v>0</v>
      </c>
      <c r="M29" s="101">
        <f t="shared" si="22"/>
        <v>0</v>
      </c>
      <c r="N29" s="109">
        <v>0</v>
      </c>
      <c r="O29" s="109">
        <f t="shared" si="9"/>
        <v>0</v>
      </c>
      <c r="P29" s="109">
        <f t="shared" si="10"/>
        <v>0</v>
      </c>
      <c r="Q29" s="109">
        <v>0</v>
      </c>
      <c r="R29" s="109">
        <f t="shared" ref="R29:S29" si="26">R34+R32</f>
        <v>0</v>
      </c>
      <c r="S29" s="109">
        <f t="shared" si="26"/>
        <v>0</v>
      </c>
      <c r="T29" s="109">
        <v>0</v>
      </c>
      <c r="U29" s="109">
        <f t="shared" ref="U29" si="27">U34+U32</f>
        <v>0</v>
      </c>
      <c r="V29" s="109">
        <f t="shared" si="13"/>
        <v>0</v>
      </c>
      <c r="W29" s="109">
        <f t="shared" si="14"/>
        <v>0</v>
      </c>
      <c r="X29" s="102" t="s">
        <v>839</v>
      </c>
    </row>
    <row r="30" spans="1:24" ht="30" customHeight="1" x14ac:dyDescent="0.25">
      <c r="A30" s="112" t="s">
        <v>28</v>
      </c>
      <c r="B30" s="113" t="s">
        <v>840</v>
      </c>
      <c r="C30" s="102" t="s">
        <v>839</v>
      </c>
      <c r="D30" s="109">
        <f t="shared" si="6"/>
        <v>19.31964</v>
      </c>
      <c r="E30" s="101">
        <f t="shared" ref="E30:H30" si="28">E31+E38</f>
        <v>0</v>
      </c>
      <c r="F30" s="101">
        <f t="shared" si="28"/>
        <v>0</v>
      </c>
      <c r="G30" s="101">
        <f t="shared" si="28"/>
        <v>12.037247999999998</v>
      </c>
      <c r="H30" s="101">
        <f t="shared" si="28"/>
        <v>7.2823919999999998</v>
      </c>
      <c r="I30" s="101">
        <f>I31+I38</f>
        <v>0</v>
      </c>
      <c r="J30" s="101">
        <f t="shared" ref="J30" si="29">J31+J38</f>
        <v>0</v>
      </c>
      <c r="K30" s="101">
        <f t="shared" ref="K30" si="30">K31+K38</f>
        <v>0</v>
      </c>
      <c r="L30" s="101">
        <f t="shared" ref="L30" si="31">L31+L38</f>
        <v>0</v>
      </c>
      <c r="M30" s="101">
        <f t="shared" ref="M30" si="32">M31+M38</f>
        <v>0</v>
      </c>
      <c r="N30" s="109">
        <v>0</v>
      </c>
      <c r="O30" s="109">
        <f t="shared" si="9"/>
        <v>0</v>
      </c>
      <c r="P30" s="109">
        <f t="shared" si="10"/>
        <v>0</v>
      </c>
      <c r="Q30" s="109">
        <v>0</v>
      </c>
      <c r="R30" s="109">
        <f t="shared" ref="R30:S30" si="33">R35+R33</f>
        <v>0</v>
      </c>
      <c r="S30" s="109">
        <f t="shared" si="33"/>
        <v>0</v>
      </c>
      <c r="T30" s="109">
        <v>0</v>
      </c>
      <c r="U30" s="109">
        <f t="shared" ref="U30" si="34">U35+U33</f>
        <v>0</v>
      </c>
      <c r="V30" s="109">
        <f t="shared" si="13"/>
        <v>0</v>
      </c>
      <c r="W30" s="109">
        <f t="shared" si="14"/>
        <v>0</v>
      </c>
      <c r="X30" s="102" t="s">
        <v>839</v>
      </c>
    </row>
    <row r="31" spans="1:24" ht="38.25" x14ac:dyDescent="0.25">
      <c r="A31" s="112" t="s">
        <v>479</v>
      </c>
      <c r="B31" s="113" t="s">
        <v>858</v>
      </c>
      <c r="C31" s="102" t="s">
        <v>839</v>
      </c>
      <c r="D31" s="109">
        <f t="shared" si="6"/>
        <v>18.706847999999997</v>
      </c>
      <c r="E31" s="101">
        <f t="shared" ref="E31:F31" si="35">SUM(E32:E36)</f>
        <v>0</v>
      </c>
      <c r="F31" s="101">
        <f t="shared" si="35"/>
        <v>0</v>
      </c>
      <c r="G31" s="101">
        <f>SUM(G32:G36)</f>
        <v>12.037247999999998</v>
      </c>
      <c r="H31" s="101">
        <f>SUM(H32:H36)</f>
        <v>6.6696</v>
      </c>
      <c r="I31" s="101">
        <f>SUM(I32:I36)</f>
        <v>0</v>
      </c>
      <c r="J31" s="101">
        <f t="shared" ref="J31" si="36">SUM(J32:J36)</f>
        <v>0</v>
      </c>
      <c r="K31" s="101">
        <f t="shared" ref="K31" si="37">SUM(K32:K36)</f>
        <v>0</v>
      </c>
      <c r="L31" s="101">
        <f t="shared" ref="L31" si="38">SUM(L32:L36)</f>
        <v>0</v>
      </c>
      <c r="M31" s="101">
        <f t="shared" ref="M31" si="39">SUM(M32:M36)</f>
        <v>0</v>
      </c>
      <c r="N31" s="109">
        <v>0</v>
      </c>
      <c r="O31" s="109">
        <f t="shared" si="9"/>
        <v>0</v>
      </c>
      <c r="P31" s="109">
        <f t="shared" si="10"/>
        <v>0</v>
      </c>
      <c r="Q31" s="109">
        <v>0</v>
      </c>
      <c r="R31" s="109">
        <f t="shared" ref="R31:S31" si="40">R36+R34</f>
        <v>0</v>
      </c>
      <c r="S31" s="109">
        <f t="shared" si="40"/>
        <v>0</v>
      </c>
      <c r="T31" s="109">
        <v>0</v>
      </c>
      <c r="U31" s="109">
        <f t="shared" ref="U31" si="41">U36+U34</f>
        <v>0</v>
      </c>
      <c r="V31" s="109">
        <f t="shared" si="13"/>
        <v>0</v>
      </c>
      <c r="W31" s="109">
        <f t="shared" si="14"/>
        <v>0</v>
      </c>
      <c r="X31" s="102" t="s">
        <v>839</v>
      </c>
    </row>
    <row r="32" spans="1:24" ht="25.5" customHeight="1" x14ac:dyDescent="0.25">
      <c r="A32" s="103" t="s">
        <v>1160</v>
      </c>
      <c r="B32" s="115" t="s">
        <v>1161</v>
      </c>
      <c r="C32" s="102" t="s">
        <v>1162</v>
      </c>
      <c r="D32" s="109">
        <f t="shared" si="6"/>
        <v>0.71455200000000008</v>
      </c>
      <c r="E32" s="101">
        <v>0</v>
      </c>
      <c r="F32" s="101">
        <v>0</v>
      </c>
      <c r="G32" s="101">
        <f>595.46*1.2/1000</f>
        <v>0.71455200000000008</v>
      </c>
      <c r="H32" s="101">
        <v>0</v>
      </c>
      <c r="I32" s="101">
        <f>SUM(I33:I37)</f>
        <v>0</v>
      </c>
      <c r="J32" s="101">
        <f t="shared" ref="J32" si="42">SUM(J33:J37)</f>
        <v>0</v>
      </c>
      <c r="K32" s="101">
        <f t="shared" ref="K32" si="43">SUM(K33:K37)</f>
        <v>0</v>
      </c>
      <c r="L32" s="101">
        <f t="shared" ref="L32" si="44">SUM(L33:L37)</f>
        <v>0</v>
      </c>
      <c r="M32" s="101">
        <f t="shared" ref="M32" si="45">SUM(M33:M37)</f>
        <v>0</v>
      </c>
      <c r="N32" s="109">
        <v>0</v>
      </c>
      <c r="O32" s="109">
        <f t="shared" si="9"/>
        <v>0</v>
      </c>
      <c r="P32" s="109">
        <f t="shared" si="10"/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2" t="s">
        <v>839</v>
      </c>
    </row>
    <row r="33" spans="1:24" ht="52.5" customHeight="1" collapsed="1" x14ac:dyDescent="0.25">
      <c r="A33" s="103" t="s">
        <v>1163</v>
      </c>
      <c r="B33" s="102" t="s">
        <v>1164</v>
      </c>
      <c r="C33" s="102" t="s">
        <v>1165</v>
      </c>
      <c r="D33" s="109">
        <f>G33+H33</f>
        <v>2.7425999999999999</v>
      </c>
      <c r="E33" s="101">
        <v>0</v>
      </c>
      <c r="F33" s="101">
        <v>0</v>
      </c>
      <c r="G33" s="102">
        <f>2285.5*1.2/1000</f>
        <v>2.7425999999999999</v>
      </c>
      <c r="H33" s="101">
        <v>0</v>
      </c>
      <c r="I33" s="101">
        <f t="shared" ref="I33:I48" si="46">SUM(I34:I38)</f>
        <v>0</v>
      </c>
      <c r="J33" s="101">
        <f t="shared" ref="J33:J48" si="47">SUM(J34:J38)</f>
        <v>0</v>
      </c>
      <c r="K33" s="101">
        <f t="shared" ref="K33:K48" si="48">SUM(K34:K38)</f>
        <v>0</v>
      </c>
      <c r="L33" s="101">
        <f t="shared" ref="L33:L48" si="49">SUM(L34:L38)</f>
        <v>0</v>
      </c>
      <c r="M33" s="101">
        <f t="shared" ref="M33:M48" si="50">SUM(M34:M38)</f>
        <v>0</v>
      </c>
      <c r="N33" s="109">
        <v>0</v>
      </c>
      <c r="O33" s="109">
        <f t="shared" si="9"/>
        <v>0</v>
      </c>
      <c r="P33" s="109">
        <f t="shared" ref="P33:P48" si="51">J33-E33</f>
        <v>0</v>
      </c>
      <c r="Q33" s="109">
        <v>0</v>
      </c>
      <c r="R33" s="109">
        <f t="shared" ref="R33:S33" si="52">R38+R36</f>
        <v>0</v>
      </c>
      <c r="S33" s="109">
        <f t="shared" si="52"/>
        <v>0</v>
      </c>
      <c r="T33" s="109">
        <v>0</v>
      </c>
      <c r="U33" s="109">
        <f t="shared" ref="U33" si="53">U38+U36</f>
        <v>0</v>
      </c>
      <c r="V33" s="109">
        <f t="shared" ref="V33:V44" si="54">M33-H33</f>
        <v>0</v>
      </c>
      <c r="W33" s="109">
        <v>0</v>
      </c>
      <c r="X33" s="102" t="str">
        <f t="shared" ref="X33" si="55">X35</f>
        <v>нд</v>
      </c>
    </row>
    <row r="34" spans="1:24" ht="54" customHeight="1" x14ac:dyDescent="0.25">
      <c r="A34" s="103" t="s">
        <v>1166</v>
      </c>
      <c r="B34" s="102" t="s">
        <v>1167</v>
      </c>
      <c r="C34" s="102" t="s">
        <v>1168</v>
      </c>
      <c r="D34" s="109">
        <f t="shared" si="6"/>
        <v>5.8089959999999996</v>
      </c>
      <c r="E34" s="101">
        <v>0</v>
      </c>
      <c r="F34" s="101">
        <v>0</v>
      </c>
      <c r="G34" s="102">
        <f>4356.75*1.2/1000</f>
        <v>5.2280999999999995</v>
      </c>
      <c r="H34" s="102">
        <f>484.08*1.2/1000</f>
        <v>0.58089599999999997</v>
      </c>
      <c r="I34" s="101">
        <f t="shared" si="46"/>
        <v>0</v>
      </c>
      <c r="J34" s="101">
        <f t="shared" si="47"/>
        <v>0</v>
      </c>
      <c r="K34" s="101">
        <f t="shared" si="48"/>
        <v>0</v>
      </c>
      <c r="L34" s="101">
        <f t="shared" si="49"/>
        <v>0</v>
      </c>
      <c r="M34" s="101">
        <f t="shared" si="50"/>
        <v>0</v>
      </c>
      <c r="N34" s="109">
        <v>0</v>
      </c>
      <c r="O34" s="109">
        <f t="shared" si="9"/>
        <v>0</v>
      </c>
      <c r="P34" s="109">
        <f t="shared" si="51"/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f t="shared" ref="W34:W48" si="56">M34/H34*100</f>
        <v>0</v>
      </c>
      <c r="X34" s="102" t="s">
        <v>839</v>
      </c>
    </row>
    <row r="35" spans="1:24" ht="52.5" customHeight="1" x14ac:dyDescent="0.25">
      <c r="A35" s="103" t="s">
        <v>1169</v>
      </c>
      <c r="B35" s="102" t="s">
        <v>1170</v>
      </c>
      <c r="C35" s="102" t="s">
        <v>1171</v>
      </c>
      <c r="D35" s="109">
        <f t="shared" si="6"/>
        <v>5.8659959999999991</v>
      </c>
      <c r="E35" s="101">
        <v>0</v>
      </c>
      <c r="F35" s="101">
        <v>0</v>
      </c>
      <c r="G35" s="102">
        <f>2793.33*1.2/1000</f>
        <v>3.3519959999999998</v>
      </c>
      <c r="H35" s="102">
        <f>2095*1.2/1000</f>
        <v>2.5139999999999998</v>
      </c>
      <c r="I35" s="101">
        <f t="shared" si="46"/>
        <v>0</v>
      </c>
      <c r="J35" s="101">
        <f t="shared" si="47"/>
        <v>0</v>
      </c>
      <c r="K35" s="101">
        <f t="shared" si="48"/>
        <v>0</v>
      </c>
      <c r="L35" s="101">
        <f t="shared" si="49"/>
        <v>0</v>
      </c>
      <c r="M35" s="101">
        <f t="shared" si="50"/>
        <v>0</v>
      </c>
      <c r="N35" s="109">
        <v>0</v>
      </c>
      <c r="O35" s="109">
        <f t="shared" si="9"/>
        <v>0</v>
      </c>
      <c r="P35" s="109">
        <f t="shared" si="51"/>
        <v>0</v>
      </c>
      <c r="Q35" s="109">
        <f t="shared" ref="Q35:S35" si="57">Q40+Q38</f>
        <v>0</v>
      </c>
      <c r="R35" s="109">
        <f t="shared" si="57"/>
        <v>0</v>
      </c>
      <c r="S35" s="109">
        <f t="shared" si="57"/>
        <v>0</v>
      </c>
      <c r="T35" s="109">
        <v>0</v>
      </c>
      <c r="U35" s="109">
        <f t="shared" ref="U35" si="58">U40+U38</f>
        <v>0</v>
      </c>
      <c r="V35" s="109">
        <v>0</v>
      </c>
      <c r="W35" s="109">
        <f t="shared" si="56"/>
        <v>0</v>
      </c>
      <c r="X35" s="102" t="str">
        <f t="shared" ref="X35" si="59">X36</f>
        <v>нд</v>
      </c>
    </row>
    <row r="36" spans="1:24" ht="54" customHeight="1" x14ac:dyDescent="0.25">
      <c r="A36" s="103" t="s">
        <v>1172</v>
      </c>
      <c r="B36" s="105" t="s">
        <v>1173</v>
      </c>
      <c r="C36" s="102" t="s">
        <v>1174</v>
      </c>
      <c r="D36" s="109">
        <f t="shared" si="6"/>
        <v>3.5747040000000001</v>
      </c>
      <c r="E36" s="109">
        <f t="shared" ref="E36:G36" si="60">SUM(E37:E37)</f>
        <v>0</v>
      </c>
      <c r="F36" s="109">
        <f t="shared" si="60"/>
        <v>0</v>
      </c>
      <c r="G36" s="109">
        <f t="shared" si="60"/>
        <v>0</v>
      </c>
      <c r="H36" s="109">
        <f>2978.92*1.2/1000</f>
        <v>3.5747040000000001</v>
      </c>
      <c r="I36" s="101">
        <f t="shared" si="46"/>
        <v>0</v>
      </c>
      <c r="J36" s="101">
        <f t="shared" si="47"/>
        <v>0</v>
      </c>
      <c r="K36" s="101">
        <f t="shared" si="48"/>
        <v>0</v>
      </c>
      <c r="L36" s="101">
        <f t="shared" si="49"/>
        <v>0</v>
      </c>
      <c r="M36" s="101">
        <f t="shared" si="50"/>
        <v>0</v>
      </c>
      <c r="N36" s="109">
        <v>0</v>
      </c>
      <c r="O36" s="109">
        <f t="shared" si="9"/>
        <v>0</v>
      </c>
      <c r="P36" s="109">
        <f t="shared" si="51"/>
        <v>0</v>
      </c>
      <c r="Q36" s="109">
        <f t="shared" ref="Q36:S36" si="61">Q41+Q39</f>
        <v>0</v>
      </c>
      <c r="R36" s="109">
        <f t="shared" si="61"/>
        <v>0</v>
      </c>
      <c r="S36" s="109">
        <f t="shared" si="61"/>
        <v>0</v>
      </c>
      <c r="T36" s="109">
        <v>0</v>
      </c>
      <c r="U36" s="109">
        <f t="shared" ref="U36" si="62">U41+U39</f>
        <v>0</v>
      </c>
      <c r="V36" s="109">
        <v>0</v>
      </c>
      <c r="W36" s="109">
        <f t="shared" si="56"/>
        <v>0</v>
      </c>
      <c r="X36" s="116" t="s">
        <v>839</v>
      </c>
    </row>
    <row r="37" spans="1:24" ht="33" customHeight="1" x14ac:dyDescent="0.25">
      <c r="A37" s="216" t="s">
        <v>841</v>
      </c>
      <c r="B37" s="218" t="s">
        <v>842</v>
      </c>
      <c r="C37" s="102" t="s">
        <v>839</v>
      </c>
      <c r="D37" s="102" t="s">
        <v>839</v>
      </c>
      <c r="E37" s="102" t="s">
        <v>839</v>
      </c>
      <c r="F37" s="102" t="s">
        <v>839</v>
      </c>
      <c r="G37" s="102" t="s">
        <v>839</v>
      </c>
      <c r="H37" s="102" t="s">
        <v>839</v>
      </c>
      <c r="I37" s="102" t="s">
        <v>839</v>
      </c>
      <c r="J37" s="102" t="s">
        <v>839</v>
      </c>
      <c r="K37" s="102" t="s">
        <v>839</v>
      </c>
      <c r="L37" s="102" t="s">
        <v>839</v>
      </c>
      <c r="M37" s="102" t="s">
        <v>839</v>
      </c>
      <c r="N37" s="102" t="s">
        <v>839</v>
      </c>
      <c r="O37" s="102" t="s">
        <v>839</v>
      </c>
      <c r="P37" s="102" t="s">
        <v>839</v>
      </c>
      <c r="Q37" s="102" t="s">
        <v>839</v>
      </c>
      <c r="R37" s="102" t="s">
        <v>839</v>
      </c>
      <c r="S37" s="102" t="s">
        <v>839</v>
      </c>
      <c r="T37" s="102" t="s">
        <v>839</v>
      </c>
      <c r="U37" s="102" t="s">
        <v>839</v>
      </c>
      <c r="V37" s="102" t="s">
        <v>839</v>
      </c>
      <c r="W37" s="102" t="s">
        <v>839</v>
      </c>
      <c r="X37" s="102" t="s">
        <v>839</v>
      </c>
    </row>
    <row r="38" spans="1:24" ht="26.25" x14ac:dyDescent="0.25">
      <c r="A38" s="217" t="s">
        <v>489</v>
      </c>
      <c r="B38" s="218" t="s">
        <v>859</v>
      </c>
      <c r="C38" s="102" t="s">
        <v>839</v>
      </c>
      <c r="D38" s="109">
        <f t="shared" si="6"/>
        <v>0.612792</v>
      </c>
      <c r="E38" s="219">
        <v>0</v>
      </c>
      <c r="F38" s="219">
        <v>0</v>
      </c>
      <c r="G38" s="219">
        <v>0</v>
      </c>
      <c r="H38" s="219">
        <f>H39</f>
        <v>0.612792</v>
      </c>
      <c r="I38" s="101">
        <f t="shared" si="46"/>
        <v>0</v>
      </c>
      <c r="J38" s="101">
        <f t="shared" si="47"/>
        <v>0</v>
      </c>
      <c r="K38" s="101">
        <f t="shared" si="48"/>
        <v>0</v>
      </c>
      <c r="L38" s="101">
        <f t="shared" si="49"/>
        <v>0</v>
      </c>
      <c r="M38" s="101">
        <f t="shared" si="50"/>
        <v>0</v>
      </c>
      <c r="N38" s="109">
        <v>0</v>
      </c>
      <c r="O38" s="109">
        <f t="shared" si="9"/>
        <v>0</v>
      </c>
      <c r="P38" s="109">
        <f t="shared" si="51"/>
        <v>0</v>
      </c>
      <c r="Q38" s="109">
        <f t="shared" ref="Q38:S38" si="63">Q43+Q41</f>
        <v>0</v>
      </c>
      <c r="R38" s="109">
        <f t="shared" si="63"/>
        <v>0</v>
      </c>
      <c r="S38" s="109">
        <f t="shared" si="63"/>
        <v>0</v>
      </c>
      <c r="T38" s="109">
        <v>0</v>
      </c>
      <c r="U38" s="109">
        <f t="shared" ref="U38" si="64">U43+U41</f>
        <v>0</v>
      </c>
      <c r="V38" s="109">
        <v>0</v>
      </c>
      <c r="W38" s="109">
        <f t="shared" si="56"/>
        <v>0</v>
      </c>
      <c r="X38" s="102" t="s">
        <v>839</v>
      </c>
    </row>
    <row r="39" spans="1:24" ht="39" x14ac:dyDescent="0.25">
      <c r="A39" s="217" t="s">
        <v>497</v>
      </c>
      <c r="B39" s="218" t="s">
        <v>1184</v>
      </c>
      <c r="C39" s="102" t="s">
        <v>839</v>
      </c>
      <c r="D39" s="109">
        <f t="shared" si="6"/>
        <v>0.612792</v>
      </c>
      <c r="E39" s="219">
        <v>0</v>
      </c>
      <c r="F39" s="219">
        <v>0</v>
      </c>
      <c r="G39" s="219">
        <v>0</v>
      </c>
      <c r="H39" s="219">
        <f>H40</f>
        <v>0.612792</v>
      </c>
      <c r="I39" s="101">
        <f t="shared" si="46"/>
        <v>0</v>
      </c>
      <c r="J39" s="101">
        <f t="shared" si="47"/>
        <v>0</v>
      </c>
      <c r="K39" s="101">
        <f t="shared" si="48"/>
        <v>0</v>
      </c>
      <c r="L39" s="101">
        <f t="shared" si="49"/>
        <v>0</v>
      </c>
      <c r="M39" s="101">
        <f t="shared" si="50"/>
        <v>0</v>
      </c>
      <c r="N39" s="109">
        <v>0</v>
      </c>
      <c r="O39" s="109">
        <f t="shared" si="9"/>
        <v>0</v>
      </c>
      <c r="P39" s="109">
        <f t="shared" si="51"/>
        <v>0</v>
      </c>
      <c r="Q39" s="109">
        <f t="shared" ref="Q39:S39" si="65">Q44+Q42</f>
        <v>0</v>
      </c>
      <c r="R39" s="109">
        <f t="shared" si="65"/>
        <v>0</v>
      </c>
      <c r="S39" s="109">
        <f t="shared" si="65"/>
        <v>0</v>
      </c>
      <c r="T39" s="109">
        <v>0</v>
      </c>
      <c r="U39" s="109">
        <f t="shared" ref="U39" si="66">U44+U42</f>
        <v>0</v>
      </c>
      <c r="V39" s="109">
        <v>0</v>
      </c>
      <c r="W39" s="109">
        <f t="shared" si="56"/>
        <v>0</v>
      </c>
      <c r="X39" s="102" t="s">
        <v>839</v>
      </c>
    </row>
    <row r="40" spans="1:24" ht="192" x14ac:dyDescent="0.25">
      <c r="A40" s="217" t="s">
        <v>1185</v>
      </c>
      <c r="B40" s="218" t="s">
        <v>1186</v>
      </c>
      <c r="C40" s="217" t="s">
        <v>1187</v>
      </c>
      <c r="D40" s="109">
        <f t="shared" si="6"/>
        <v>0.612792</v>
      </c>
      <c r="E40" s="219">
        <v>0</v>
      </c>
      <c r="F40" s="219">
        <v>0</v>
      </c>
      <c r="G40" s="219">
        <v>0</v>
      </c>
      <c r="H40" s="117">
        <f>510.66*1.2/1000</f>
        <v>0.612792</v>
      </c>
      <c r="I40" s="101">
        <f t="shared" si="46"/>
        <v>0</v>
      </c>
      <c r="J40" s="101">
        <f t="shared" si="47"/>
        <v>0</v>
      </c>
      <c r="K40" s="101">
        <f t="shared" si="48"/>
        <v>0</v>
      </c>
      <c r="L40" s="101">
        <f t="shared" si="49"/>
        <v>0</v>
      </c>
      <c r="M40" s="101">
        <f t="shared" si="50"/>
        <v>0</v>
      </c>
      <c r="N40" s="109">
        <v>0</v>
      </c>
      <c r="O40" s="109">
        <f t="shared" si="9"/>
        <v>0</v>
      </c>
      <c r="P40" s="109">
        <f t="shared" si="51"/>
        <v>0</v>
      </c>
      <c r="Q40" s="109">
        <f t="shared" ref="Q40:S40" si="67">Q45+Q43</f>
        <v>0</v>
      </c>
      <c r="R40" s="109">
        <f t="shared" si="67"/>
        <v>0</v>
      </c>
      <c r="S40" s="109">
        <f t="shared" si="67"/>
        <v>0</v>
      </c>
      <c r="T40" s="109">
        <v>0</v>
      </c>
      <c r="U40" s="109">
        <f t="shared" ref="U40" si="68">U45+U43</f>
        <v>0</v>
      </c>
      <c r="V40" s="109">
        <v>0</v>
      </c>
      <c r="W40" s="109">
        <f t="shared" si="56"/>
        <v>0</v>
      </c>
      <c r="X40" s="102" t="s">
        <v>839</v>
      </c>
    </row>
    <row r="41" spans="1:24" ht="26.25" x14ac:dyDescent="0.25">
      <c r="A41" s="217" t="s">
        <v>32</v>
      </c>
      <c r="B41" s="218" t="s">
        <v>843</v>
      </c>
      <c r="C41" s="217" t="s">
        <v>839</v>
      </c>
      <c r="D41" s="109">
        <f t="shared" si="6"/>
        <v>2.204688</v>
      </c>
      <c r="E41" s="219">
        <v>0</v>
      </c>
      <c r="F41" s="219">
        <v>0</v>
      </c>
      <c r="G41" s="219">
        <f t="shared" ref="G41" si="69">G42+G43+G44</f>
        <v>2.204688</v>
      </c>
      <c r="H41" s="101">
        <f>SUM(H42:H44)</f>
        <v>0</v>
      </c>
      <c r="I41" s="101">
        <f t="shared" si="46"/>
        <v>0</v>
      </c>
      <c r="J41" s="101">
        <f t="shared" si="47"/>
        <v>0</v>
      </c>
      <c r="K41" s="101">
        <f t="shared" si="48"/>
        <v>0</v>
      </c>
      <c r="L41" s="101">
        <f t="shared" si="49"/>
        <v>0</v>
      </c>
      <c r="M41" s="101">
        <f t="shared" si="50"/>
        <v>0</v>
      </c>
      <c r="N41" s="109">
        <v>0</v>
      </c>
      <c r="O41" s="109">
        <f t="shared" si="9"/>
        <v>0</v>
      </c>
      <c r="P41" s="109">
        <f t="shared" si="51"/>
        <v>0</v>
      </c>
      <c r="Q41" s="109">
        <f t="shared" ref="Q41:S41" si="70">Q46+Q44</f>
        <v>0</v>
      </c>
      <c r="R41" s="109">
        <f t="shared" si="70"/>
        <v>0</v>
      </c>
      <c r="S41" s="109">
        <f t="shared" si="70"/>
        <v>0</v>
      </c>
      <c r="T41" s="109">
        <v>0</v>
      </c>
      <c r="U41" s="109">
        <f t="shared" ref="U41" si="71">U46+U44</f>
        <v>0</v>
      </c>
      <c r="V41" s="109">
        <v>0</v>
      </c>
      <c r="W41" s="109">
        <v>0</v>
      </c>
      <c r="X41" s="102" t="s">
        <v>839</v>
      </c>
    </row>
    <row r="42" spans="1:24" ht="51.75" x14ac:dyDescent="0.25">
      <c r="A42" s="217" t="s">
        <v>1175</v>
      </c>
      <c r="B42" s="218" t="s">
        <v>1176</v>
      </c>
      <c r="C42" s="217" t="s">
        <v>1177</v>
      </c>
      <c r="D42" s="109">
        <f t="shared" si="6"/>
        <v>0.65902799999999995</v>
      </c>
      <c r="E42" s="219">
        <v>0</v>
      </c>
      <c r="F42" s="219">
        <v>0</v>
      </c>
      <c r="G42" s="219">
        <v>0.65902799999999995</v>
      </c>
      <c r="H42" s="101">
        <v>0</v>
      </c>
      <c r="I42" s="101">
        <f t="shared" si="46"/>
        <v>0</v>
      </c>
      <c r="J42" s="101">
        <f t="shared" si="47"/>
        <v>0</v>
      </c>
      <c r="K42" s="101">
        <f t="shared" si="48"/>
        <v>0</v>
      </c>
      <c r="L42" s="101">
        <f t="shared" si="49"/>
        <v>0</v>
      </c>
      <c r="M42" s="101">
        <f t="shared" si="50"/>
        <v>0</v>
      </c>
      <c r="N42" s="109">
        <v>0</v>
      </c>
      <c r="O42" s="109">
        <f t="shared" si="9"/>
        <v>0</v>
      </c>
      <c r="P42" s="109">
        <f t="shared" si="51"/>
        <v>0</v>
      </c>
      <c r="Q42" s="109">
        <f t="shared" ref="Q42:S42" si="72">Q47+Q45</f>
        <v>0</v>
      </c>
      <c r="R42" s="109">
        <f t="shared" si="72"/>
        <v>0</v>
      </c>
      <c r="S42" s="109">
        <f t="shared" si="72"/>
        <v>0</v>
      </c>
      <c r="T42" s="109">
        <v>0</v>
      </c>
      <c r="U42" s="109">
        <f t="shared" ref="U42" si="73">U47+U45</f>
        <v>0</v>
      </c>
      <c r="V42" s="109">
        <f t="shared" si="54"/>
        <v>0</v>
      </c>
      <c r="W42" s="109">
        <v>0</v>
      </c>
      <c r="X42" s="102" t="s">
        <v>839</v>
      </c>
    </row>
    <row r="43" spans="1:24" ht="77.25" x14ac:dyDescent="0.25">
      <c r="A43" s="217" t="s">
        <v>1178</v>
      </c>
      <c r="B43" s="218" t="s">
        <v>1179</v>
      </c>
      <c r="C43" s="217" t="s">
        <v>1180</v>
      </c>
      <c r="D43" s="109">
        <f t="shared" si="6"/>
        <v>0.95169599999999999</v>
      </c>
      <c r="E43" s="219">
        <v>0</v>
      </c>
      <c r="F43" s="219">
        <v>0</v>
      </c>
      <c r="G43" s="219">
        <f>793.08*1.2/1000</f>
        <v>0.95169599999999999</v>
      </c>
      <c r="H43" s="101">
        <v>0</v>
      </c>
      <c r="I43" s="101">
        <f t="shared" si="46"/>
        <v>0</v>
      </c>
      <c r="J43" s="101">
        <f t="shared" si="47"/>
        <v>0</v>
      </c>
      <c r="K43" s="101">
        <f t="shared" si="48"/>
        <v>0</v>
      </c>
      <c r="L43" s="101">
        <f t="shared" si="49"/>
        <v>0</v>
      </c>
      <c r="M43" s="101">
        <f t="shared" si="50"/>
        <v>0</v>
      </c>
      <c r="N43" s="109">
        <v>0</v>
      </c>
      <c r="O43" s="109">
        <f t="shared" si="9"/>
        <v>0</v>
      </c>
      <c r="P43" s="109">
        <f t="shared" si="51"/>
        <v>0</v>
      </c>
      <c r="Q43" s="109">
        <f t="shared" ref="Q43:S43" si="74">Q48+Q46</f>
        <v>0</v>
      </c>
      <c r="R43" s="109">
        <f t="shared" si="74"/>
        <v>0</v>
      </c>
      <c r="S43" s="109">
        <f t="shared" si="74"/>
        <v>0</v>
      </c>
      <c r="T43" s="109">
        <v>0</v>
      </c>
      <c r="U43" s="109">
        <f t="shared" ref="U43" si="75">U48+U46</f>
        <v>0</v>
      </c>
      <c r="V43" s="109">
        <f t="shared" si="54"/>
        <v>0</v>
      </c>
      <c r="W43" s="109">
        <v>0</v>
      </c>
      <c r="X43" s="102" t="s">
        <v>839</v>
      </c>
    </row>
    <row r="44" spans="1:24" ht="39" x14ac:dyDescent="0.25">
      <c r="A44" s="217" t="s">
        <v>1181</v>
      </c>
      <c r="B44" s="218" t="s">
        <v>1182</v>
      </c>
      <c r="C44" s="217" t="s">
        <v>1183</v>
      </c>
      <c r="D44" s="109">
        <f t="shared" si="6"/>
        <v>0.59396400000000005</v>
      </c>
      <c r="E44" s="219">
        <v>0</v>
      </c>
      <c r="F44" s="219">
        <v>0</v>
      </c>
      <c r="G44" s="219">
        <f>494.97/1000*1.2</f>
        <v>0.59396400000000005</v>
      </c>
      <c r="H44" s="101">
        <v>0</v>
      </c>
      <c r="I44" s="101">
        <f t="shared" si="46"/>
        <v>0</v>
      </c>
      <c r="J44" s="101">
        <f t="shared" si="47"/>
        <v>0</v>
      </c>
      <c r="K44" s="101">
        <f t="shared" si="48"/>
        <v>0</v>
      </c>
      <c r="L44" s="101">
        <f t="shared" si="49"/>
        <v>0</v>
      </c>
      <c r="M44" s="101">
        <f t="shared" si="50"/>
        <v>0</v>
      </c>
      <c r="N44" s="109">
        <v>0</v>
      </c>
      <c r="O44" s="109">
        <f t="shared" si="9"/>
        <v>0</v>
      </c>
      <c r="P44" s="109">
        <f t="shared" si="51"/>
        <v>0</v>
      </c>
      <c r="Q44" s="109">
        <f t="shared" ref="Q44:S44" si="76">Q49+Q47</f>
        <v>0</v>
      </c>
      <c r="R44" s="109">
        <f t="shared" si="76"/>
        <v>0</v>
      </c>
      <c r="S44" s="109">
        <f t="shared" si="76"/>
        <v>0</v>
      </c>
      <c r="T44" s="109">
        <v>0</v>
      </c>
      <c r="U44" s="109">
        <f t="shared" ref="U44" si="77">U49+U47</f>
        <v>0</v>
      </c>
      <c r="V44" s="109">
        <f t="shared" si="54"/>
        <v>0</v>
      </c>
      <c r="W44" s="109">
        <v>0</v>
      </c>
      <c r="X44" s="102" t="s">
        <v>839</v>
      </c>
    </row>
    <row r="45" spans="1:24" ht="27" customHeight="1" x14ac:dyDescent="0.25">
      <c r="A45" s="217" t="s">
        <v>36</v>
      </c>
      <c r="B45" s="218" t="s">
        <v>844</v>
      </c>
      <c r="C45" s="217" t="s">
        <v>839</v>
      </c>
      <c r="D45" s="109">
        <f t="shared" si="6"/>
        <v>5.8409520000000006</v>
      </c>
      <c r="E45" s="219">
        <v>0</v>
      </c>
      <c r="F45" s="219">
        <v>0</v>
      </c>
      <c r="G45" s="219">
        <v>0</v>
      </c>
      <c r="H45" s="220">
        <f t="shared" ref="H45" si="78">H46+H47+H48</f>
        <v>5.8409520000000006</v>
      </c>
      <c r="I45" s="101">
        <f t="shared" si="46"/>
        <v>0</v>
      </c>
      <c r="J45" s="101">
        <f t="shared" si="47"/>
        <v>0</v>
      </c>
      <c r="K45" s="101">
        <f t="shared" si="48"/>
        <v>0</v>
      </c>
      <c r="L45" s="101">
        <f t="shared" si="49"/>
        <v>0</v>
      </c>
      <c r="M45" s="101">
        <f t="shared" si="50"/>
        <v>0</v>
      </c>
      <c r="N45" s="109">
        <v>0</v>
      </c>
      <c r="O45" s="109">
        <f t="shared" si="9"/>
        <v>0</v>
      </c>
      <c r="P45" s="109">
        <f t="shared" si="51"/>
        <v>0</v>
      </c>
      <c r="Q45" s="109">
        <f t="shared" ref="Q45:S45" si="79">Q50+Q48</f>
        <v>0</v>
      </c>
      <c r="R45" s="109">
        <f t="shared" si="79"/>
        <v>0</v>
      </c>
      <c r="S45" s="109">
        <f t="shared" si="79"/>
        <v>0</v>
      </c>
      <c r="T45" s="109">
        <v>0</v>
      </c>
      <c r="U45" s="109">
        <f t="shared" ref="U45" si="80">U50+U48</f>
        <v>0</v>
      </c>
      <c r="V45" s="109">
        <v>0</v>
      </c>
      <c r="W45" s="109">
        <f t="shared" si="56"/>
        <v>0</v>
      </c>
      <c r="X45" s="102" t="s">
        <v>839</v>
      </c>
    </row>
    <row r="46" spans="1:24" x14ac:dyDescent="0.25">
      <c r="A46" s="217" t="s">
        <v>1154</v>
      </c>
      <c r="B46" s="218" t="s">
        <v>1195</v>
      </c>
      <c r="C46" s="217" t="s">
        <v>1155</v>
      </c>
      <c r="D46" s="109">
        <f t="shared" si="6"/>
        <v>2.0609519999999999</v>
      </c>
      <c r="E46" s="219">
        <v>0</v>
      </c>
      <c r="F46" s="219">
        <v>0</v>
      </c>
      <c r="G46" s="219">
        <v>0</v>
      </c>
      <c r="H46" s="220">
        <v>2.0609519999999999</v>
      </c>
      <c r="I46" s="101">
        <f t="shared" si="46"/>
        <v>0</v>
      </c>
      <c r="J46" s="101">
        <f t="shared" si="47"/>
        <v>0</v>
      </c>
      <c r="K46" s="101">
        <f t="shared" si="48"/>
        <v>0</v>
      </c>
      <c r="L46" s="101">
        <f t="shared" si="49"/>
        <v>0</v>
      </c>
      <c r="M46" s="101">
        <f t="shared" si="50"/>
        <v>0</v>
      </c>
      <c r="N46" s="109">
        <v>0</v>
      </c>
      <c r="O46" s="109">
        <f t="shared" si="9"/>
        <v>0</v>
      </c>
      <c r="P46" s="109">
        <f t="shared" si="51"/>
        <v>0</v>
      </c>
      <c r="Q46" s="109">
        <f t="shared" ref="Q46:S46" si="81">Q51+Q49</f>
        <v>0</v>
      </c>
      <c r="R46" s="109">
        <f t="shared" si="81"/>
        <v>0</v>
      </c>
      <c r="S46" s="109">
        <f t="shared" si="81"/>
        <v>0</v>
      </c>
      <c r="T46" s="109">
        <v>0</v>
      </c>
      <c r="U46" s="109">
        <f t="shared" ref="U46" si="82">U51+U49</f>
        <v>0</v>
      </c>
      <c r="V46" s="109">
        <v>0</v>
      </c>
      <c r="W46" s="109">
        <f t="shared" si="56"/>
        <v>0</v>
      </c>
      <c r="X46" s="102" t="s">
        <v>839</v>
      </c>
    </row>
    <row r="47" spans="1:24" x14ac:dyDescent="0.25">
      <c r="A47" s="217" t="s">
        <v>1156</v>
      </c>
      <c r="B47" s="218" t="s">
        <v>1196</v>
      </c>
      <c r="C47" s="217" t="s">
        <v>1157</v>
      </c>
      <c r="D47" s="109">
        <f t="shared" si="6"/>
        <v>2.6760000000000002</v>
      </c>
      <c r="E47" s="219">
        <v>0</v>
      </c>
      <c r="F47" s="219">
        <v>0</v>
      </c>
      <c r="G47" s="219">
        <v>0</v>
      </c>
      <c r="H47" s="220">
        <v>2.6760000000000002</v>
      </c>
      <c r="I47" s="101">
        <f t="shared" si="46"/>
        <v>0</v>
      </c>
      <c r="J47" s="101">
        <f t="shared" si="47"/>
        <v>0</v>
      </c>
      <c r="K47" s="101">
        <f t="shared" si="48"/>
        <v>0</v>
      </c>
      <c r="L47" s="101">
        <f t="shared" si="49"/>
        <v>0</v>
      </c>
      <c r="M47" s="101">
        <f t="shared" si="50"/>
        <v>0</v>
      </c>
      <c r="N47" s="109">
        <v>0</v>
      </c>
      <c r="O47" s="109">
        <f t="shared" si="9"/>
        <v>0</v>
      </c>
      <c r="P47" s="109">
        <f t="shared" si="51"/>
        <v>0</v>
      </c>
      <c r="Q47" s="109">
        <f t="shared" ref="Q47:S47" si="83">Q52+Q50</f>
        <v>0</v>
      </c>
      <c r="R47" s="109">
        <f t="shared" si="83"/>
        <v>0</v>
      </c>
      <c r="S47" s="109">
        <f t="shared" si="83"/>
        <v>0</v>
      </c>
      <c r="T47" s="109">
        <v>0</v>
      </c>
      <c r="U47" s="109">
        <f t="shared" ref="U47" si="84">U52+U50</f>
        <v>0</v>
      </c>
      <c r="V47" s="109">
        <v>0</v>
      </c>
      <c r="W47" s="109">
        <f t="shared" si="56"/>
        <v>0</v>
      </c>
      <c r="X47" s="102" t="s">
        <v>839</v>
      </c>
    </row>
    <row r="48" spans="1:24" ht="26.25" x14ac:dyDescent="0.25">
      <c r="A48" s="217" t="s">
        <v>1158</v>
      </c>
      <c r="B48" s="218" t="s">
        <v>1197</v>
      </c>
      <c r="C48" s="217" t="s">
        <v>1159</v>
      </c>
      <c r="D48" s="109">
        <f t="shared" si="6"/>
        <v>1.1040000000000001</v>
      </c>
      <c r="E48" s="219">
        <v>0</v>
      </c>
      <c r="F48" s="219">
        <v>0</v>
      </c>
      <c r="G48" s="219">
        <v>0</v>
      </c>
      <c r="H48" s="220">
        <v>1.1040000000000001</v>
      </c>
      <c r="I48" s="101">
        <f t="shared" si="46"/>
        <v>0</v>
      </c>
      <c r="J48" s="101">
        <f t="shared" si="47"/>
        <v>0</v>
      </c>
      <c r="K48" s="101">
        <f t="shared" si="48"/>
        <v>0</v>
      </c>
      <c r="L48" s="101">
        <f t="shared" si="49"/>
        <v>0</v>
      </c>
      <c r="M48" s="101">
        <f t="shared" si="50"/>
        <v>0</v>
      </c>
      <c r="N48" s="109">
        <v>0</v>
      </c>
      <c r="O48" s="109">
        <f t="shared" si="9"/>
        <v>0</v>
      </c>
      <c r="P48" s="109">
        <f t="shared" si="51"/>
        <v>0</v>
      </c>
      <c r="Q48" s="109">
        <f t="shared" ref="Q48:S48" si="85">Q53+Q51</f>
        <v>0</v>
      </c>
      <c r="R48" s="109">
        <f t="shared" si="85"/>
        <v>0</v>
      </c>
      <c r="S48" s="109">
        <f t="shared" si="85"/>
        <v>0</v>
      </c>
      <c r="T48" s="109">
        <v>0</v>
      </c>
      <c r="U48" s="109">
        <f t="shared" ref="U48" si="86">U53+U51</f>
        <v>0</v>
      </c>
      <c r="V48" s="109">
        <v>0</v>
      </c>
      <c r="W48" s="109">
        <f t="shared" si="56"/>
        <v>0</v>
      </c>
      <c r="X48" s="102" t="s">
        <v>839</v>
      </c>
    </row>
  </sheetData>
  <mergeCells count="36">
    <mergeCell ref="A19:A23"/>
    <mergeCell ref="B19:B23"/>
    <mergeCell ref="C19:C23"/>
    <mergeCell ref="D19:M19"/>
    <mergeCell ref="N19:W20"/>
    <mergeCell ref="E22:E23"/>
    <mergeCell ref="F22:F23"/>
    <mergeCell ref="M22:M23"/>
    <mergeCell ref="J22:J23"/>
    <mergeCell ref="N21:O22"/>
    <mergeCell ref="G22:G23"/>
    <mergeCell ref="P21:Q22"/>
    <mergeCell ref="X1:Y1"/>
    <mergeCell ref="W2:Y2"/>
    <mergeCell ref="R4:Y4"/>
    <mergeCell ref="W5:Y5"/>
    <mergeCell ref="U6:V6"/>
    <mergeCell ref="I11:Y11"/>
    <mergeCell ref="A8:X8"/>
    <mergeCell ref="I9:J9"/>
    <mergeCell ref="L9:M9"/>
    <mergeCell ref="I12:R12"/>
    <mergeCell ref="L14:M14"/>
    <mergeCell ref="H22:H23"/>
    <mergeCell ref="I22:I23"/>
    <mergeCell ref="K16:Y16"/>
    <mergeCell ref="X19:X23"/>
    <mergeCell ref="V21:W22"/>
    <mergeCell ref="K22:K23"/>
    <mergeCell ref="L22:L23"/>
    <mergeCell ref="D20:M20"/>
    <mergeCell ref="D21:H21"/>
    <mergeCell ref="I21:M21"/>
    <mergeCell ref="R21:S22"/>
    <mergeCell ref="T21:U22"/>
    <mergeCell ref="D22:D23"/>
  </mergeCells>
  <pageMargins left="0" right="0" top="0.74803149606299213" bottom="0.74803149606299213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8"/>
  <sheetViews>
    <sheetView view="pageBreakPreview" zoomScale="91" zoomScaleNormal="100" zoomScaleSheetLayoutView="91" workbookViewId="0">
      <selection activeCell="U1" sqref="O1:V4"/>
    </sheetView>
  </sheetViews>
  <sheetFormatPr defaultRowHeight="15.75" x14ac:dyDescent="0.25"/>
  <cols>
    <col min="1" max="1" width="9.42578125" style="84" customWidth="1"/>
    <col min="2" max="2" width="52.5703125" style="84" customWidth="1"/>
    <col min="3" max="3" width="13.28515625" style="84" customWidth="1"/>
    <col min="4" max="5" width="13.85546875" style="84" customWidth="1"/>
    <col min="6" max="17" width="7.7109375" style="84" customWidth="1"/>
    <col min="18" max="19" width="7.5703125" style="84" customWidth="1"/>
    <col min="20" max="20" width="8.85546875" style="84" customWidth="1"/>
    <col min="21" max="21" width="5.5703125" style="84" customWidth="1"/>
    <col min="22" max="22" width="5.7109375" style="84" customWidth="1"/>
    <col min="23" max="16384" width="9.140625" style="84"/>
  </cols>
  <sheetData>
    <row r="1" spans="1:22" s="89" customFormat="1" ht="12" x14ac:dyDescent="0.2">
      <c r="V1" s="222" t="s">
        <v>723</v>
      </c>
    </row>
    <row r="2" spans="1:22" s="89" customFormat="1" ht="24" customHeight="1" x14ac:dyDescent="0.2">
      <c r="T2" s="335" t="s">
        <v>3</v>
      </c>
      <c r="U2" s="335"/>
      <c r="V2" s="335"/>
    </row>
    <row r="3" spans="1:22" s="89" customFormat="1" ht="24" customHeight="1" x14ac:dyDescent="0.2">
      <c r="T3" s="223"/>
      <c r="U3" s="223"/>
      <c r="V3" s="223"/>
    </row>
    <row r="4" spans="1:22" s="89" customFormat="1" ht="24" customHeight="1" x14ac:dyDescent="0.2">
      <c r="M4" s="224"/>
      <c r="N4" s="225"/>
      <c r="O4" s="339" t="s">
        <v>846</v>
      </c>
      <c r="P4" s="339"/>
      <c r="Q4" s="339"/>
      <c r="R4" s="339"/>
      <c r="S4" s="339"/>
      <c r="T4" s="339"/>
      <c r="U4" s="339"/>
      <c r="V4" s="339"/>
    </row>
    <row r="5" spans="1:22" s="89" customFormat="1" ht="24" customHeight="1" x14ac:dyDescent="0.2">
      <c r="M5" s="226"/>
      <c r="N5" s="225"/>
      <c r="O5" s="225"/>
      <c r="P5" s="225"/>
      <c r="R5" s="227"/>
      <c r="S5" s="227"/>
      <c r="T5" s="340" t="str">
        <f>Ф10!R5</f>
        <v>И.В. Павленко</v>
      </c>
      <c r="U5" s="340"/>
      <c r="V5" s="340"/>
    </row>
    <row r="6" spans="1:22" s="89" customFormat="1" ht="24" customHeight="1" x14ac:dyDescent="0.2">
      <c r="N6" s="228"/>
      <c r="O6" s="228"/>
      <c r="P6" s="228"/>
      <c r="Q6" s="229"/>
      <c r="R6" s="341" t="s">
        <v>847</v>
      </c>
      <c r="S6" s="341"/>
      <c r="T6" s="229"/>
      <c r="U6" s="229"/>
      <c r="V6" s="229"/>
    </row>
    <row r="7" spans="1:22" s="89" customFormat="1" ht="24" customHeight="1" x14ac:dyDescent="0.2">
      <c r="M7" s="226"/>
      <c r="N7" s="225"/>
      <c r="P7" s="225"/>
      <c r="Q7" s="229"/>
      <c r="R7" s="229"/>
      <c r="S7" s="230" t="s">
        <v>848</v>
      </c>
      <c r="T7" s="225"/>
      <c r="U7" s="229"/>
      <c r="V7" s="229"/>
    </row>
    <row r="8" spans="1:22" s="89" customFormat="1" ht="24" customHeight="1" x14ac:dyDescent="0.2">
      <c r="T8" s="223"/>
      <c r="U8" s="223"/>
      <c r="V8" s="223"/>
    </row>
    <row r="9" spans="1:22" s="89" customFormat="1" ht="24" customHeight="1" x14ac:dyDescent="0.2">
      <c r="T9" s="223"/>
      <c r="U9" s="223"/>
      <c r="V9" s="223"/>
    </row>
    <row r="10" spans="1:22" s="89" customFormat="1" x14ac:dyDescent="0.25">
      <c r="A10" s="336" t="s">
        <v>724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</row>
    <row r="11" spans="1:22" s="89" customFormat="1" ht="12" x14ac:dyDescent="0.2">
      <c r="G11" s="222" t="s">
        <v>693</v>
      </c>
      <c r="H11" s="231" t="str">
        <f>Ф11!I9</f>
        <v>1</v>
      </c>
      <c r="I11" s="232" t="s">
        <v>725</v>
      </c>
      <c r="J11" s="231" t="str">
        <f>Ф11!L9</f>
        <v>2024</v>
      </c>
      <c r="K11" s="89" t="s">
        <v>695</v>
      </c>
    </row>
    <row r="12" spans="1:22" ht="11.25" customHeight="1" x14ac:dyDescent="0.25"/>
    <row r="13" spans="1:22" s="89" customFormat="1" ht="14.25" x14ac:dyDescent="0.2">
      <c r="F13" s="222" t="s">
        <v>696</v>
      </c>
      <c r="G13" s="338" t="str">
        <f>Ф11!I11</f>
        <v>Акционерное общество "Спасскэлектросеть"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</row>
    <row r="14" spans="1:22" s="87" customFormat="1" ht="12.75" customHeight="1" x14ac:dyDescent="0.2">
      <c r="G14" s="337" t="s">
        <v>4</v>
      </c>
      <c r="H14" s="337"/>
      <c r="I14" s="337"/>
      <c r="J14" s="337"/>
      <c r="K14" s="337"/>
      <c r="L14" s="337"/>
      <c r="M14" s="337"/>
      <c r="N14" s="337"/>
      <c r="O14" s="337"/>
      <c r="P14" s="337"/>
      <c r="Q14" s="233"/>
    </row>
    <row r="15" spans="1:22" ht="11.25" customHeight="1" x14ac:dyDescent="0.25"/>
    <row r="16" spans="1:22" s="89" customFormat="1" ht="12" x14ac:dyDescent="0.2">
      <c r="I16" s="222" t="s">
        <v>697</v>
      </c>
      <c r="J16" s="231" t="str">
        <f>Ф11!L14</f>
        <v>2024</v>
      </c>
      <c r="K16" s="89" t="s">
        <v>5</v>
      </c>
    </row>
    <row r="17" spans="1:22" ht="11.25" customHeight="1" x14ac:dyDescent="0.25"/>
    <row r="18" spans="1:22" s="89" customFormat="1" ht="27.75" customHeight="1" x14ac:dyDescent="0.25">
      <c r="G18" s="222" t="s">
        <v>698</v>
      </c>
      <c r="H18" s="342" t="s">
        <v>1147</v>
      </c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</row>
    <row r="19" spans="1:22" s="87" customFormat="1" ht="12.75" customHeight="1" x14ac:dyDescent="0.2">
      <c r="H19" s="337" t="s">
        <v>6</v>
      </c>
      <c r="I19" s="337"/>
      <c r="J19" s="337"/>
      <c r="K19" s="337"/>
      <c r="L19" s="337"/>
      <c r="M19" s="337"/>
      <c r="N19" s="337"/>
      <c r="O19" s="337"/>
      <c r="P19" s="337"/>
      <c r="Q19" s="337"/>
    </row>
    <row r="20" spans="1:22" ht="11.25" customHeight="1" x14ac:dyDescent="0.25"/>
    <row r="21" spans="1:22" s="87" customFormat="1" ht="76.5" customHeight="1" x14ac:dyDescent="0.2">
      <c r="A21" s="327" t="s">
        <v>699</v>
      </c>
      <c r="B21" s="327" t="s">
        <v>700</v>
      </c>
      <c r="C21" s="327" t="s">
        <v>701</v>
      </c>
      <c r="D21" s="327" t="s">
        <v>726</v>
      </c>
      <c r="E21" s="327" t="s">
        <v>1193</v>
      </c>
      <c r="F21" s="332" t="s">
        <v>1194</v>
      </c>
      <c r="G21" s="333"/>
      <c r="H21" s="332" t="s">
        <v>1192</v>
      </c>
      <c r="I21" s="334"/>
      <c r="J21" s="334"/>
      <c r="K21" s="334"/>
      <c r="L21" s="334"/>
      <c r="M21" s="334"/>
      <c r="N21" s="334"/>
      <c r="O21" s="334"/>
      <c r="P21" s="334"/>
      <c r="Q21" s="333"/>
      <c r="R21" s="332" t="s">
        <v>727</v>
      </c>
      <c r="S21" s="333"/>
      <c r="T21" s="323" t="s">
        <v>728</v>
      </c>
      <c r="U21" s="324"/>
      <c r="V21" s="327" t="s">
        <v>705</v>
      </c>
    </row>
    <row r="22" spans="1:22" s="87" customFormat="1" ht="15" customHeight="1" x14ac:dyDescent="0.2">
      <c r="A22" s="328"/>
      <c r="B22" s="328"/>
      <c r="C22" s="328"/>
      <c r="D22" s="328"/>
      <c r="E22" s="328"/>
      <c r="F22" s="330" t="s">
        <v>729</v>
      </c>
      <c r="G22" s="330" t="s">
        <v>730</v>
      </c>
      <c r="H22" s="332" t="s">
        <v>706</v>
      </c>
      <c r="I22" s="333"/>
      <c r="J22" s="332" t="s">
        <v>707</v>
      </c>
      <c r="K22" s="333"/>
      <c r="L22" s="332" t="s">
        <v>708</v>
      </c>
      <c r="M22" s="333"/>
      <c r="N22" s="332" t="s">
        <v>709</v>
      </c>
      <c r="O22" s="333"/>
      <c r="P22" s="332" t="s">
        <v>710</v>
      </c>
      <c r="Q22" s="333"/>
      <c r="R22" s="330" t="s">
        <v>729</v>
      </c>
      <c r="S22" s="330" t="s">
        <v>730</v>
      </c>
      <c r="T22" s="325"/>
      <c r="U22" s="326"/>
      <c r="V22" s="328"/>
    </row>
    <row r="23" spans="1:22" s="87" customFormat="1" ht="78" customHeight="1" x14ac:dyDescent="0.2">
      <c r="A23" s="329"/>
      <c r="B23" s="329"/>
      <c r="C23" s="329"/>
      <c r="D23" s="329"/>
      <c r="E23" s="325"/>
      <c r="F23" s="331"/>
      <c r="G23" s="331"/>
      <c r="H23" s="234" t="s">
        <v>0</v>
      </c>
      <c r="I23" s="234" t="s">
        <v>1</v>
      </c>
      <c r="J23" s="234" t="s">
        <v>0</v>
      </c>
      <c r="K23" s="234" t="s">
        <v>1</v>
      </c>
      <c r="L23" s="234" t="s">
        <v>0</v>
      </c>
      <c r="M23" s="234" t="s">
        <v>1</v>
      </c>
      <c r="N23" s="234" t="s">
        <v>0</v>
      </c>
      <c r="O23" s="234" t="s">
        <v>1</v>
      </c>
      <c r="P23" s="234" t="s">
        <v>0</v>
      </c>
      <c r="Q23" s="234" t="s">
        <v>1</v>
      </c>
      <c r="R23" s="331"/>
      <c r="S23" s="331"/>
      <c r="T23" s="235" t="s">
        <v>731</v>
      </c>
      <c r="U23" s="235" t="s">
        <v>2</v>
      </c>
      <c r="V23" s="329"/>
    </row>
    <row r="24" spans="1:22" s="87" customFormat="1" ht="11.25" x14ac:dyDescent="0.2">
      <c r="A24" s="236">
        <v>1</v>
      </c>
      <c r="B24" s="236">
        <v>2</v>
      </c>
      <c r="C24" s="236">
        <v>3</v>
      </c>
      <c r="D24" s="236">
        <v>4</v>
      </c>
      <c r="E24" s="236">
        <v>5</v>
      </c>
      <c r="F24" s="236">
        <v>6</v>
      </c>
      <c r="G24" s="236">
        <v>7</v>
      </c>
      <c r="H24" s="236">
        <v>8</v>
      </c>
      <c r="I24" s="236">
        <v>9</v>
      </c>
      <c r="J24" s="236">
        <v>10</v>
      </c>
      <c r="K24" s="236">
        <v>11</v>
      </c>
      <c r="L24" s="236">
        <v>12</v>
      </c>
      <c r="M24" s="236">
        <v>13</v>
      </c>
      <c r="N24" s="236">
        <v>14</v>
      </c>
      <c r="O24" s="236">
        <v>15</v>
      </c>
      <c r="P24" s="236">
        <v>16</v>
      </c>
      <c r="Q24" s="236">
        <v>17</v>
      </c>
      <c r="R24" s="236">
        <v>18</v>
      </c>
      <c r="S24" s="236">
        <v>19</v>
      </c>
      <c r="T24" s="236">
        <v>20</v>
      </c>
      <c r="U24" s="236">
        <v>21</v>
      </c>
      <c r="V24" s="236">
        <v>22</v>
      </c>
    </row>
    <row r="25" spans="1:22" s="87" customFormat="1" ht="18.75" customHeight="1" x14ac:dyDescent="0.2">
      <c r="A25" s="85" t="s">
        <v>1143</v>
      </c>
      <c r="B25" s="86" t="s">
        <v>712</v>
      </c>
      <c r="C25" s="82" t="s">
        <v>839</v>
      </c>
      <c r="D25" s="83">
        <f>D26+D27+D28</f>
        <v>22.804400000000001</v>
      </c>
      <c r="E25" s="83">
        <v>0</v>
      </c>
      <c r="F25" s="83">
        <f>F26+F27+F28</f>
        <v>22.804400000000001</v>
      </c>
      <c r="G25" s="83">
        <f>G26+G27+G28</f>
        <v>22.804400000000001</v>
      </c>
      <c r="H25" s="83">
        <f>P25</f>
        <v>22.804400000000001</v>
      </c>
      <c r="I25" s="83">
        <f t="shared" ref="I25:Q25" si="0">I26+I27+I28</f>
        <v>0</v>
      </c>
      <c r="J25" s="83">
        <f t="shared" si="0"/>
        <v>0</v>
      </c>
      <c r="K25" s="83">
        <f t="shared" si="0"/>
        <v>0</v>
      </c>
      <c r="L25" s="83">
        <f t="shared" si="0"/>
        <v>0</v>
      </c>
      <c r="M25" s="83">
        <f t="shared" si="0"/>
        <v>0</v>
      </c>
      <c r="N25" s="83">
        <f t="shared" si="0"/>
        <v>0</v>
      </c>
      <c r="O25" s="83">
        <f t="shared" si="0"/>
        <v>0</v>
      </c>
      <c r="P25" s="83">
        <f>Ф10!O23/1.2</f>
        <v>22.804400000000001</v>
      </c>
      <c r="Q25" s="83">
        <f t="shared" si="0"/>
        <v>0</v>
      </c>
      <c r="R25" s="83">
        <f t="shared" ref="R25" si="1">R26+R27+R28</f>
        <v>0</v>
      </c>
      <c r="S25" s="83">
        <f t="shared" ref="S25" si="2">S26+S27+S28</f>
        <v>0</v>
      </c>
      <c r="T25" s="83">
        <f t="shared" ref="T25" si="3">T26+T27+T28</f>
        <v>0</v>
      </c>
      <c r="U25" s="83">
        <f t="shared" ref="U25" si="4">U26+U27+U28</f>
        <v>0</v>
      </c>
      <c r="V25" s="83" t="s">
        <v>839</v>
      </c>
    </row>
    <row r="26" spans="1:22" s="87" customFormat="1" ht="30.75" customHeight="1" x14ac:dyDescent="0.2">
      <c r="A26" s="85" t="s">
        <v>833</v>
      </c>
      <c r="B26" s="86" t="s">
        <v>834</v>
      </c>
      <c r="C26" s="82" t="s">
        <v>839</v>
      </c>
      <c r="D26" s="83">
        <f>D30</f>
        <v>16.099699999999999</v>
      </c>
      <c r="E26" s="83">
        <v>0</v>
      </c>
      <c r="F26" s="83">
        <f>F30</f>
        <v>16.099699999999999</v>
      </c>
      <c r="G26" s="83">
        <f>G30</f>
        <v>16.099699999999999</v>
      </c>
      <c r="H26" s="83">
        <f t="shared" ref="H26:H48" si="5">P26</f>
        <v>16.099699999999999</v>
      </c>
      <c r="I26" s="83">
        <f t="shared" ref="I26:U26" si="6">I30</f>
        <v>0</v>
      </c>
      <c r="J26" s="83">
        <f t="shared" si="6"/>
        <v>0</v>
      </c>
      <c r="K26" s="83">
        <f t="shared" si="6"/>
        <v>0</v>
      </c>
      <c r="L26" s="83">
        <f t="shared" si="6"/>
        <v>0</v>
      </c>
      <c r="M26" s="83">
        <f t="shared" si="6"/>
        <v>0</v>
      </c>
      <c r="N26" s="83">
        <f t="shared" si="6"/>
        <v>0</v>
      </c>
      <c r="O26" s="83">
        <f t="shared" si="6"/>
        <v>0</v>
      </c>
      <c r="P26" s="83">
        <f>Ф10!O24/1.2</f>
        <v>16.099699999999999</v>
      </c>
      <c r="Q26" s="83">
        <f t="shared" si="6"/>
        <v>0</v>
      </c>
      <c r="R26" s="83">
        <f>R30</f>
        <v>0</v>
      </c>
      <c r="S26" s="83">
        <f t="shared" si="6"/>
        <v>0</v>
      </c>
      <c r="T26" s="83">
        <f t="shared" si="6"/>
        <v>0</v>
      </c>
      <c r="U26" s="83">
        <f t="shared" si="6"/>
        <v>0</v>
      </c>
      <c r="V26" s="83" t="str">
        <f t="shared" ref="V26" si="7">V30</f>
        <v>нд</v>
      </c>
    </row>
    <row r="27" spans="1:22" ht="24" customHeight="1" x14ac:dyDescent="0.25">
      <c r="A27" s="85" t="s">
        <v>835</v>
      </c>
      <c r="B27" s="86" t="s">
        <v>836</v>
      </c>
      <c r="C27" s="82" t="s">
        <v>839</v>
      </c>
      <c r="D27" s="83">
        <f>D41</f>
        <v>1.8372400000000002</v>
      </c>
      <c r="E27" s="83">
        <v>0</v>
      </c>
      <c r="F27" s="83">
        <f>F41</f>
        <v>1.8372400000000002</v>
      </c>
      <c r="G27" s="83">
        <f>G41</f>
        <v>1.8372400000000002</v>
      </c>
      <c r="H27" s="83">
        <f t="shared" si="5"/>
        <v>1.83724</v>
      </c>
      <c r="I27" s="83">
        <f t="shared" ref="I27:Q27" si="8">I41</f>
        <v>0</v>
      </c>
      <c r="J27" s="83">
        <f t="shared" si="8"/>
        <v>0</v>
      </c>
      <c r="K27" s="83">
        <f t="shared" si="8"/>
        <v>0</v>
      </c>
      <c r="L27" s="83">
        <f t="shared" si="8"/>
        <v>0</v>
      </c>
      <c r="M27" s="83">
        <f t="shared" si="8"/>
        <v>0</v>
      </c>
      <c r="N27" s="83">
        <f t="shared" si="8"/>
        <v>0</v>
      </c>
      <c r="O27" s="83">
        <f t="shared" si="8"/>
        <v>0</v>
      </c>
      <c r="P27" s="83">
        <f>Ф10!O25/1.2</f>
        <v>1.83724</v>
      </c>
      <c r="Q27" s="83">
        <f t="shared" si="8"/>
        <v>0</v>
      </c>
      <c r="R27" s="83">
        <f t="shared" ref="R27:V27" si="9">R34</f>
        <v>0</v>
      </c>
      <c r="S27" s="83">
        <f>S34</f>
        <v>0</v>
      </c>
      <c r="T27" s="83">
        <f t="shared" si="9"/>
        <v>0</v>
      </c>
      <c r="U27" s="83">
        <f t="shared" si="9"/>
        <v>0</v>
      </c>
      <c r="V27" s="83" t="str">
        <f t="shared" si="9"/>
        <v>нд</v>
      </c>
    </row>
    <row r="28" spans="1:22" ht="39.75" customHeight="1" x14ac:dyDescent="0.25">
      <c r="A28" s="85" t="s">
        <v>837</v>
      </c>
      <c r="B28" s="86" t="s">
        <v>838</v>
      </c>
      <c r="C28" s="82" t="s">
        <v>839</v>
      </c>
      <c r="D28" s="83">
        <f>D45</f>
        <v>4.8674600000000003</v>
      </c>
      <c r="E28" s="83">
        <v>0</v>
      </c>
      <c r="F28" s="83">
        <f>F45</f>
        <v>4.8674600000000003</v>
      </c>
      <c r="G28" s="83">
        <f>G45</f>
        <v>4.8674600000000003</v>
      </c>
      <c r="H28" s="83">
        <f t="shared" si="5"/>
        <v>4.8674600000000003</v>
      </c>
      <c r="I28" s="83">
        <f t="shared" ref="I28:Q29" si="10">I45</f>
        <v>0</v>
      </c>
      <c r="J28" s="83">
        <f t="shared" si="10"/>
        <v>0</v>
      </c>
      <c r="K28" s="83">
        <f t="shared" si="10"/>
        <v>0</v>
      </c>
      <c r="L28" s="83">
        <f t="shared" si="10"/>
        <v>0</v>
      </c>
      <c r="M28" s="83">
        <f t="shared" si="10"/>
        <v>0</v>
      </c>
      <c r="N28" s="83">
        <f t="shared" si="10"/>
        <v>0</v>
      </c>
      <c r="O28" s="83">
        <f t="shared" si="10"/>
        <v>0</v>
      </c>
      <c r="P28" s="83">
        <f>Ф10!O26/1.2</f>
        <v>4.8674600000000003</v>
      </c>
      <c r="Q28" s="83">
        <f t="shared" si="10"/>
        <v>0</v>
      </c>
      <c r="R28" s="83">
        <f t="shared" ref="R28:U28" si="11">R45</f>
        <v>0</v>
      </c>
      <c r="S28" s="83">
        <f t="shared" si="11"/>
        <v>0</v>
      </c>
      <c r="T28" s="83">
        <f t="shared" si="11"/>
        <v>0</v>
      </c>
      <c r="U28" s="83">
        <f t="shared" si="11"/>
        <v>0</v>
      </c>
      <c r="V28" s="83" t="str">
        <f t="shared" ref="V28" si="12">V37</f>
        <v>нд</v>
      </c>
    </row>
    <row r="29" spans="1:22" ht="30.75" customHeight="1" x14ac:dyDescent="0.25">
      <c r="A29" s="85" t="s">
        <v>857</v>
      </c>
      <c r="B29" s="86" t="s">
        <v>845</v>
      </c>
      <c r="C29" s="82" t="s">
        <v>839</v>
      </c>
      <c r="D29" s="82">
        <f>D25</f>
        <v>22.804400000000001</v>
      </c>
      <c r="E29" s="83">
        <v>0</v>
      </c>
      <c r="F29" s="82">
        <f>F25</f>
        <v>22.804400000000001</v>
      </c>
      <c r="G29" s="82">
        <f>G25</f>
        <v>22.804400000000001</v>
      </c>
      <c r="H29" s="83">
        <f t="shared" si="5"/>
        <v>22.804400000000001</v>
      </c>
      <c r="I29" s="83">
        <f t="shared" ref="I29:O29" si="13">I25</f>
        <v>0</v>
      </c>
      <c r="J29" s="83">
        <f t="shared" si="13"/>
        <v>0</v>
      </c>
      <c r="K29" s="83">
        <f t="shared" si="13"/>
        <v>0</v>
      </c>
      <c r="L29" s="83">
        <f t="shared" si="13"/>
        <v>0</v>
      </c>
      <c r="M29" s="83">
        <f t="shared" si="13"/>
        <v>0</v>
      </c>
      <c r="N29" s="83">
        <f t="shared" si="13"/>
        <v>0</v>
      </c>
      <c r="O29" s="83">
        <f t="shared" si="13"/>
        <v>0</v>
      </c>
      <c r="P29" s="83">
        <f>Ф10!O27/1.2</f>
        <v>22.804400000000001</v>
      </c>
      <c r="Q29" s="83">
        <f t="shared" si="10"/>
        <v>0</v>
      </c>
      <c r="R29" s="83">
        <f t="shared" ref="R29:U29" si="14">R46</f>
        <v>0</v>
      </c>
      <c r="S29" s="83">
        <f t="shared" si="14"/>
        <v>0</v>
      </c>
      <c r="T29" s="83">
        <f t="shared" si="14"/>
        <v>0</v>
      </c>
      <c r="U29" s="83">
        <f t="shared" si="14"/>
        <v>0</v>
      </c>
      <c r="V29" s="82" t="s">
        <v>839</v>
      </c>
    </row>
    <row r="30" spans="1:22" ht="26.25" customHeight="1" x14ac:dyDescent="0.25">
      <c r="A30" s="85" t="s">
        <v>28</v>
      </c>
      <c r="B30" s="86" t="s">
        <v>840</v>
      </c>
      <c r="C30" s="82" t="s">
        <v>839</v>
      </c>
      <c r="D30" s="83">
        <f>D31+D38</f>
        <v>16.099699999999999</v>
      </c>
      <c r="E30" s="83">
        <v>0</v>
      </c>
      <c r="F30" s="83">
        <f>F31+F38</f>
        <v>16.099699999999999</v>
      </c>
      <c r="G30" s="83">
        <f>G31+G38</f>
        <v>16.099699999999999</v>
      </c>
      <c r="H30" s="83">
        <f t="shared" si="5"/>
        <v>16.099699999999999</v>
      </c>
      <c r="I30" s="83">
        <f t="shared" ref="I30:Q30" si="15">I31+I38</f>
        <v>0</v>
      </c>
      <c r="J30" s="83">
        <f t="shared" si="15"/>
        <v>0</v>
      </c>
      <c r="K30" s="83">
        <f t="shared" si="15"/>
        <v>0</v>
      </c>
      <c r="L30" s="83">
        <f t="shared" si="15"/>
        <v>0</v>
      </c>
      <c r="M30" s="83">
        <f t="shared" si="15"/>
        <v>0</v>
      </c>
      <c r="N30" s="83">
        <f t="shared" si="15"/>
        <v>0</v>
      </c>
      <c r="O30" s="83">
        <f t="shared" si="15"/>
        <v>0</v>
      </c>
      <c r="P30" s="83">
        <f>Ф10!O28/1.2</f>
        <v>16.099699999999999</v>
      </c>
      <c r="Q30" s="83">
        <f t="shared" si="15"/>
        <v>0</v>
      </c>
      <c r="R30" s="83">
        <f>R31</f>
        <v>0</v>
      </c>
      <c r="S30" s="83">
        <f t="shared" ref="S30:T30" si="16">S31</f>
        <v>0</v>
      </c>
      <c r="T30" s="83">
        <f t="shared" si="16"/>
        <v>0</v>
      </c>
      <c r="U30" s="88">
        <f t="shared" ref="U30:U31" si="17">Q30/P30*100</f>
        <v>0</v>
      </c>
      <c r="V30" s="82" t="s">
        <v>839</v>
      </c>
    </row>
    <row r="31" spans="1:22" ht="49.5" customHeight="1" x14ac:dyDescent="0.25">
      <c r="A31" s="85" t="s">
        <v>479</v>
      </c>
      <c r="B31" s="86" t="s">
        <v>858</v>
      </c>
      <c r="C31" s="82" t="s">
        <v>839</v>
      </c>
      <c r="D31" s="83">
        <f>SUM(D32:D36)</f>
        <v>15.589039999999999</v>
      </c>
      <c r="E31" s="83">
        <v>0</v>
      </c>
      <c r="F31" s="83">
        <f>SUM(F32:F36)</f>
        <v>15.589039999999999</v>
      </c>
      <c r="G31" s="83">
        <f>SUM(G32:G36)</f>
        <v>15.589039999999999</v>
      </c>
      <c r="H31" s="83">
        <f t="shared" si="5"/>
        <v>15.589039999999999</v>
      </c>
      <c r="I31" s="83">
        <f t="shared" ref="I31:Q31" si="18">SUM(I32:I36)</f>
        <v>0</v>
      </c>
      <c r="J31" s="83">
        <f t="shared" si="18"/>
        <v>0</v>
      </c>
      <c r="K31" s="83">
        <f t="shared" si="18"/>
        <v>0</v>
      </c>
      <c r="L31" s="83">
        <f t="shared" si="18"/>
        <v>0</v>
      </c>
      <c r="M31" s="83">
        <f t="shared" si="18"/>
        <v>0</v>
      </c>
      <c r="N31" s="83">
        <f t="shared" si="18"/>
        <v>0</v>
      </c>
      <c r="O31" s="83">
        <f t="shared" si="18"/>
        <v>0</v>
      </c>
      <c r="P31" s="83">
        <f>Ф10!O29/1.2</f>
        <v>15.589039999999999</v>
      </c>
      <c r="Q31" s="83">
        <f t="shared" si="18"/>
        <v>0</v>
      </c>
      <c r="R31" s="83">
        <f>R32</f>
        <v>0</v>
      </c>
      <c r="S31" s="83">
        <f t="shared" ref="S31:T31" si="19">S32</f>
        <v>0</v>
      </c>
      <c r="T31" s="83">
        <f t="shared" si="19"/>
        <v>0</v>
      </c>
      <c r="U31" s="88">
        <f t="shared" si="17"/>
        <v>0</v>
      </c>
      <c r="V31" s="82" t="s">
        <v>839</v>
      </c>
    </row>
    <row r="32" spans="1:22" ht="33" customHeight="1" x14ac:dyDescent="0.25">
      <c r="A32" s="80" t="s">
        <v>1160</v>
      </c>
      <c r="B32" s="81" t="s">
        <v>1161</v>
      </c>
      <c r="C32" s="82" t="s">
        <v>1162</v>
      </c>
      <c r="D32" s="83">
        <f>Ф10!D30/1.2</f>
        <v>0.5954600000000001</v>
      </c>
      <c r="E32" s="83">
        <v>0</v>
      </c>
      <c r="F32" s="83">
        <f>Ф10!F30/1.2</f>
        <v>0.5954600000000001</v>
      </c>
      <c r="G32" s="83">
        <f>Ф10!G30/1.2</f>
        <v>0.5954600000000001</v>
      </c>
      <c r="H32" s="83">
        <f t="shared" si="5"/>
        <v>0.5954600000000001</v>
      </c>
      <c r="I32" s="83">
        <f t="shared" ref="I32" si="20">Q32</f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f>Ф10!O30/1.2</f>
        <v>0.5954600000000001</v>
      </c>
      <c r="Q32" s="83">
        <f>Ф11!M32/1.2+Ф11!L32/1.2</f>
        <v>0</v>
      </c>
      <c r="R32" s="83">
        <f>Ф11!N32/1.2+Ф11!M32/1.2</f>
        <v>0</v>
      </c>
      <c r="S32" s="83">
        <f>Ф11!O32/1.2+Ф11!N32/1.2</f>
        <v>0</v>
      </c>
      <c r="T32" s="83">
        <f>Ф11!P32/1.2+Ф11!O32/1.2</f>
        <v>0</v>
      </c>
      <c r="U32" s="83">
        <f>Ф11!Q32/1.2+Ф11!P32/1.2</f>
        <v>0</v>
      </c>
      <c r="V32" s="82" t="s">
        <v>839</v>
      </c>
    </row>
    <row r="33" spans="1:22" ht="28.5" customHeight="1" x14ac:dyDescent="0.25">
      <c r="A33" s="80" t="s">
        <v>1163</v>
      </c>
      <c r="B33" s="81" t="s">
        <v>1164</v>
      </c>
      <c r="C33" s="82" t="s">
        <v>1165</v>
      </c>
      <c r="D33" s="83">
        <f>Ф10!D31/1.2</f>
        <v>2.2854999999999999</v>
      </c>
      <c r="E33" s="83">
        <v>0</v>
      </c>
      <c r="F33" s="83">
        <f>Ф10!F31/1.2</f>
        <v>2.2854999999999999</v>
      </c>
      <c r="G33" s="83">
        <f>Ф10!G31/1.2</f>
        <v>2.2854999999999999</v>
      </c>
      <c r="H33" s="83">
        <f t="shared" si="5"/>
        <v>2.2854999999999999</v>
      </c>
      <c r="I33" s="83">
        <f t="shared" ref="I33:I48" si="21">Q33</f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f>Ф10!O31/1.2</f>
        <v>2.2854999999999999</v>
      </c>
      <c r="Q33" s="83">
        <f>Ф11!M33/1.2+Ф11!L33/1.2</f>
        <v>0</v>
      </c>
      <c r="R33" s="83">
        <f>Ф11!N33/1.2+Ф11!M33/1.2</f>
        <v>0</v>
      </c>
      <c r="S33" s="83">
        <f>Ф11!O33/1.2+Ф11!N33/1.2</f>
        <v>0</v>
      </c>
      <c r="T33" s="83">
        <f>Ф11!P33/1.2+Ф11!O33/1.2</f>
        <v>0</v>
      </c>
      <c r="U33" s="83">
        <f>Ф11!Q33/1.2+Ф11!P33/1.2</f>
        <v>0</v>
      </c>
      <c r="V33" s="82" t="s">
        <v>839</v>
      </c>
    </row>
    <row r="34" spans="1:22" ht="55.5" customHeight="1" collapsed="1" x14ac:dyDescent="0.25">
      <c r="A34" s="80" t="s">
        <v>1166</v>
      </c>
      <c r="B34" s="82" t="s">
        <v>1167</v>
      </c>
      <c r="C34" s="82" t="s">
        <v>1168</v>
      </c>
      <c r="D34" s="83">
        <f>Ф10!D32/1.2</f>
        <v>4.8408299999999995</v>
      </c>
      <c r="E34" s="83">
        <v>0</v>
      </c>
      <c r="F34" s="82">
        <f>Ф10!F32/1.2</f>
        <v>4.8408299999999995</v>
      </c>
      <c r="G34" s="82">
        <f>Ф10!G32/1.2</f>
        <v>4.8408299999999995</v>
      </c>
      <c r="H34" s="83">
        <f t="shared" si="5"/>
        <v>4.8408299999999995</v>
      </c>
      <c r="I34" s="83">
        <f t="shared" si="21"/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f>Ф10!O32/1.2</f>
        <v>4.8408299999999995</v>
      </c>
      <c r="Q34" s="83">
        <f>Ф11!M34/1.2+Ф11!L34/1.2</f>
        <v>0</v>
      </c>
      <c r="R34" s="83">
        <f>Ф11!N34/1.2+Ф11!M34/1.2</f>
        <v>0</v>
      </c>
      <c r="S34" s="83">
        <f>Ф11!O34/1.2+Ф11!N34/1.2</f>
        <v>0</v>
      </c>
      <c r="T34" s="83">
        <f>Ф11!P34/1.2+Ф11!O34/1.2</f>
        <v>0</v>
      </c>
      <c r="U34" s="83">
        <f>Ф11!Q34/1.2+Ф11!P34/1.2</f>
        <v>0</v>
      </c>
      <c r="V34" s="237" t="str">
        <f>V36</f>
        <v>нд</v>
      </c>
    </row>
    <row r="35" spans="1:22" ht="39.75" customHeight="1" x14ac:dyDescent="0.25">
      <c r="A35" s="80" t="s">
        <v>1169</v>
      </c>
      <c r="B35" s="82" t="s">
        <v>1170</v>
      </c>
      <c r="C35" s="82" t="s">
        <v>1171</v>
      </c>
      <c r="D35" s="83">
        <f>Ф10!D33/1.2</f>
        <v>4.8883299999999998</v>
      </c>
      <c r="E35" s="83">
        <v>0</v>
      </c>
      <c r="F35" s="82">
        <f>Ф10!F33/1.2</f>
        <v>4.8883299999999998</v>
      </c>
      <c r="G35" s="82">
        <f>Ф10!G33/1.2</f>
        <v>4.8883299999999998</v>
      </c>
      <c r="H35" s="83">
        <f t="shared" si="5"/>
        <v>4.8883299999999998</v>
      </c>
      <c r="I35" s="83">
        <f t="shared" si="21"/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f>Ф10!O33/1.2</f>
        <v>4.8883299999999998</v>
      </c>
      <c r="Q35" s="83">
        <f>Ф11!M35/1.2+Ф11!L35/1.2</f>
        <v>0</v>
      </c>
      <c r="R35" s="83">
        <f>Ф11!N35/1.2+Ф11!M35/1.2</f>
        <v>0</v>
      </c>
      <c r="S35" s="83">
        <f>Ф11!O35/1.2+Ф11!N35/1.2</f>
        <v>0</v>
      </c>
      <c r="T35" s="83">
        <f>Ф11!P35/1.2+Ф11!O35/1.2</f>
        <v>0</v>
      </c>
      <c r="U35" s="83">
        <f>Ф11!Q35/1.2+Ф11!P35/1.2</f>
        <v>0</v>
      </c>
      <c r="V35" s="82" t="s">
        <v>839</v>
      </c>
    </row>
    <row r="36" spans="1:22" ht="55.5" customHeight="1" collapsed="1" x14ac:dyDescent="0.25">
      <c r="A36" s="80" t="s">
        <v>1172</v>
      </c>
      <c r="B36" s="82" t="s">
        <v>1173</v>
      </c>
      <c r="C36" s="82" t="s">
        <v>1174</v>
      </c>
      <c r="D36" s="83">
        <f>Ф10!D34/1.2</f>
        <v>2.97892</v>
      </c>
      <c r="E36" s="83">
        <v>0</v>
      </c>
      <c r="F36" s="83">
        <f>Ф10!F34/1.2</f>
        <v>2.97892</v>
      </c>
      <c r="G36" s="83">
        <f>Ф10!G34/1.2</f>
        <v>2.97892</v>
      </c>
      <c r="H36" s="83">
        <f t="shared" si="5"/>
        <v>2.97892</v>
      </c>
      <c r="I36" s="83">
        <f t="shared" si="21"/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f>Ф10!O34/1.2</f>
        <v>2.97892</v>
      </c>
      <c r="Q36" s="83">
        <f>Ф11!M36/1.2+Ф11!L36/1.2</f>
        <v>0</v>
      </c>
      <c r="R36" s="83">
        <f>Ф11!N36/1.2+Ф11!M36/1.2</f>
        <v>0</v>
      </c>
      <c r="S36" s="83">
        <f>Ф11!O36/1.2+Ф11!N36/1.2</f>
        <v>0</v>
      </c>
      <c r="T36" s="83">
        <f>Ф11!P36/1.2+Ф11!O36/1.2</f>
        <v>0</v>
      </c>
      <c r="U36" s="83">
        <f>Ф11!Q36/1.2+Ф11!P36/1.2</f>
        <v>0</v>
      </c>
      <c r="V36" s="237" t="str">
        <f>V37</f>
        <v>нд</v>
      </c>
    </row>
    <row r="37" spans="1:22" ht="44.25" customHeight="1" x14ac:dyDescent="0.25">
      <c r="A37" s="80" t="s">
        <v>841</v>
      </c>
      <c r="B37" s="238" t="s">
        <v>842</v>
      </c>
      <c r="C37" s="82" t="s">
        <v>839</v>
      </c>
      <c r="D37" s="82" t="s">
        <v>839</v>
      </c>
      <c r="E37" s="82" t="s">
        <v>839</v>
      </c>
      <c r="F37" s="82" t="s">
        <v>839</v>
      </c>
      <c r="G37" s="82" t="s">
        <v>839</v>
      </c>
      <c r="H37" s="83" t="str">
        <f t="shared" si="5"/>
        <v>нд</v>
      </c>
      <c r="I37" s="83" t="str">
        <f t="shared" si="21"/>
        <v>нд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2" t="s">
        <v>839</v>
      </c>
      <c r="Q37" s="82" t="s">
        <v>839</v>
      </c>
      <c r="R37" s="82" t="s">
        <v>839</v>
      </c>
      <c r="S37" s="82" t="s">
        <v>839</v>
      </c>
      <c r="T37" s="82" t="s">
        <v>839</v>
      </c>
      <c r="U37" s="82" t="s">
        <v>839</v>
      </c>
      <c r="V37" s="82" t="s">
        <v>839</v>
      </c>
    </row>
    <row r="38" spans="1:22" ht="25.5" x14ac:dyDescent="0.25">
      <c r="A38" s="239" t="s">
        <v>489</v>
      </c>
      <c r="B38" s="241" t="s">
        <v>859</v>
      </c>
      <c r="C38" s="239" t="s">
        <v>839</v>
      </c>
      <c r="D38" s="83">
        <f>D39</f>
        <v>0.51066</v>
      </c>
      <c r="E38" s="83">
        <v>0</v>
      </c>
      <c r="F38" s="240">
        <f>F39</f>
        <v>0.51066</v>
      </c>
      <c r="G38" s="240">
        <f>G39</f>
        <v>0.51066</v>
      </c>
      <c r="H38" s="83">
        <f t="shared" si="5"/>
        <v>0.51066</v>
      </c>
      <c r="I38" s="83">
        <f t="shared" si="21"/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f>Ф10!O36/1.2</f>
        <v>0.51066</v>
      </c>
      <c r="Q38" s="83">
        <f>Ф11!M38/1.2+Ф11!L38/1.2</f>
        <v>0</v>
      </c>
      <c r="R38" s="83">
        <f>Ф11!N38/1.2+Ф11!M38/1.2</f>
        <v>0</v>
      </c>
      <c r="S38" s="83">
        <f>Ф11!O38/1.2+Ф11!N38/1.2</f>
        <v>0</v>
      </c>
      <c r="T38" s="83">
        <f>Ф11!P38/1.2+Ф11!O38/1.2</f>
        <v>0</v>
      </c>
      <c r="U38" s="83">
        <f>Ф11!Q38/1.2+Ф11!P38/1.2</f>
        <v>0</v>
      </c>
      <c r="V38" s="82" t="s">
        <v>839</v>
      </c>
    </row>
    <row r="39" spans="1:22" ht="25.5" x14ac:dyDescent="0.25">
      <c r="A39" s="239" t="s">
        <v>497</v>
      </c>
      <c r="B39" s="241" t="s">
        <v>1184</v>
      </c>
      <c r="C39" s="239" t="s">
        <v>839</v>
      </c>
      <c r="D39" s="83">
        <f>D40</f>
        <v>0.51066</v>
      </c>
      <c r="E39" s="83">
        <v>0</v>
      </c>
      <c r="F39" s="240">
        <f>F40</f>
        <v>0.51066</v>
      </c>
      <c r="G39" s="240">
        <f>G40</f>
        <v>0.51066</v>
      </c>
      <c r="H39" s="83">
        <f t="shared" si="5"/>
        <v>0.51066</v>
      </c>
      <c r="I39" s="83">
        <f t="shared" si="21"/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f>Ф10!O37/1.2</f>
        <v>0.51066</v>
      </c>
      <c r="Q39" s="83">
        <f>Ф11!M39/1.2+Ф11!L39/1.2</f>
        <v>0</v>
      </c>
      <c r="R39" s="83">
        <f>Ф11!N39/1.2+Ф11!M39/1.2</f>
        <v>0</v>
      </c>
      <c r="S39" s="83">
        <f>Ф11!O39/1.2+Ф11!N39/1.2</f>
        <v>0</v>
      </c>
      <c r="T39" s="83">
        <f>Ф11!P39/1.2+Ф11!O39/1.2</f>
        <v>0</v>
      </c>
      <c r="U39" s="83">
        <f>Ф11!Q39/1.2+Ф11!P39/1.2</f>
        <v>0</v>
      </c>
      <c r="V39" s="82" t="s">
        <v>839</v>
      </c>
    </row>
    <row r="40" spans="1:22" ht="165.75" x14ac:dyDescent="0.25">
      <c r="A40" s="239" t="s">
        <v>1185</v>
      </c>
      <c r="B40" s="241" t="s">
        <v>1186</v>
      </c>
      <c r="C40" s="239" t="s">
        <v>1187</v>
      </c>
      <c r="D40" s="83">
        <f>Ф10!D38/1.2</f>
        <v>0.51066</v>
      </c>
      <c r="E40" s="83">
        <v>0</v>
      </c>
      <c r="F40" s="240">
        <f>Ф10!F38/1.2</f>
        <v>0.51066</v>
      </c>
      <c r="G40" s="240">
        <f>Ф10!G38/1.2</f>
        <v>0.51066</v>
      </c>
      <c r="H40" s="83">
        <f t="shared" si="5"/>
        <v>0.51066</v>
      </c>
      <c r="I40" s="83">
        <f t="shared" si="21"/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f>Ф10!O38/1.2</f>
        <v>0.51066</v>
      </c>
      <c r="Q40" s="83">
        <f>Ф11!M40/1.2+Ф11!L40/1.2</f>
        <v>0</v>
      </c>
      <c r="R40" s="83">
        <f>Ф11!N40/1.2+Ф11!M40/1.2</f>
        <v>0</v>
      </c>
      <c r="S40" s="83">
        <f>Ф11!O40/1.2+Ф11!N40/1.2</f>
        <v>0</v>
      </c>
      <c r="T40" s="83">
        <f>Ф11!P40/1.2+Ф11!O40/1.2</f>
        <v>0</v>
      </c>
      <c r="U40" s="83">
        <f>Ф11!Q40/1.2+Ф11!P40/1.2</f>
        <v>0</v>
      </c>
      <c r="V40" s="82" t="s">
        <v>839</v>
      </c>
    </row>
    <row r="41" spans="1:22" ht="25.5" x14ac:dyDescent="0.25">
      <c r="A41" s="239" t="s">
        <v>32</v>
      </c>
      <c r="B41" s="241" t="s">
        <v>843</v>
      </c>
      <c r="C41" s="239" t="s">
        <v>839</v>
      </c>
      <c r="D41" s="83">
        <f>D42+D43+D44</f>
        <v>1.8372400000000002</v>
      </c>
      <c r="E41" s="83">
        <v>0</v>
      </c>
      <c r="F41" s="240">
        <f>F42+F43+F44</f>
        <v>1.8372400000000002</v>
      </c>
      <c r="G41" s="240">
        <f>G42+G43+G44</f>
        <v>1.8372400000000002</v>
      </c>
      <c r="H41" s="83">
        <f t="shared" si="5"/>
        <v>1.83724</v>
      </c>
      <c r="I41" s="83">
        <f t="shared" si="21"/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f>Ф10!O39/1.2</f>
        <v>1.83724</v>
      </c>
      <c r="Q41" s="83">
        <f>Ф11!M41/1.2+Ф11!L41/1.2</f>
        <v>0</v>
      </c>
      <c r="R41" s="83">
        <f>Ф11!N41/1.2+Ф11!M41/1.2</f>
        <v>0</v>
      </c>
      <c r="S41" s="83">
        <f>Ф11!O41/1.2+Ф11!N41/1.2</f>
        <v>0</v>
      </c>
      <c r="T41" s="83">
        <f>Ф11!P41/1.2+Ф11!O41/1.2</f>
        <v>0</v>
      </c>
      <c r="U41" s="83">
        <f>Ф11!Q41/1.2+Ф11!P41/1.2</f>
        <v>0</v>
      </c>
      <c r="V41" s="82" t="s">
        <v>839</v>
      </c>
    </row>
    <row r="42" spans="1:22" ht="38.25" x14ac:dyDescent="0.25">
      <c r="A42" s="239" t="s">
        <v>1175</v>
      </c>
      <c r="B42" s="241" t="s">
        <v>1176</v>
      </c>
      <c r="C42" s="239" t="s">
        <v>1177</v>
      </c>
      <c r="D42" s="83">
        <f>Ф10!D40/1.2</f>
        <v>0.54918999999999996</v>
      </c>
      <c r="E42" s="83">
        <v>0</v>
      </c>
      <c r="F42" s="240">
        <f>Ф10!F40/1.2</f>
        <v>0.54918999999999996</v>
      </c>
      <c r="G42" s="240">
        <f>Ф10!G40/1.2</f>
        <v>0.54918999999999996</v>
      </c>
      <c r="H42" s="83">
        <f t="shared" si="5"/>
        <v>0.54918999999999996</v>
      </c>
      <c r="I42" s="83">
        <f t="shared" si="21"/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f>Ф10!O40/1.2</f>
        <v>0.54918999999999996</v>
      </c>
      <c r="Q42" s="83">
        <f>Ф11!M42/1.2+Ф11!L42/1.2</f>
        <v>0</v>
      </c>
      <c r="R42" s="83">
        <f>Ф11!N42/1.2+Ф11!M42/1.2</f>
        <v>0</v>
      </c>
      <c r="S42" s="83">
        <f>Ф11!O42/1.2+Ф11!N42/1.2</f>
        <v>0</v>
      </c>
      <c r="T42" s="83">
        <f>Ф11!P42/1.2+Ф11!O42/1.2</f>
        <v>0</v>
      </c>
      <c r="U42" s="83">
        <f>Ф11!Q42/1.2+Ф11!P42/1.2</f>
        <v>0</v>
      </c>
      <c r="V42" s="82" t="s">
        <v>839</v>
      </c>
    </row>
    <row r="43" spans="1:22" ht="63.75" x14ac:dyDescent="0.25">
      <c r="A43" s="239" t="s">
        <v>1178</v>
      </c>
      <c r="B43" s="241" t="s">
        <v>1179</v>
      </c>
      <c r="C43" s="239" t="s">
        <v>1180</v>
      </c>
      <c r="D43" s="83">
        <f>Ф10!D41/1.2</f>
        <v>0.79308000000000001</v>
      </c>
      <c r="E43" s="83">
        <v>0</v>
      </c>
      <c r="F43" s="240">
        <f>Ф10!F41/1.2</f>
        <v>0.79308000000000001</v>
      </c>
      <c r="G43" s="240">
        <f>Ф10!G41/1.2</f>
        <v>0.79308000000000001</v>
      </c>
      <c r="H43" s="83">
        <f t="shared" si="5"/>
        <v>0.79308000000000001</v>
      </c>
      <c r="I43" s="83">
        <f t="shared" si="21"/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f>Ф10!O41/1.2</f>
        <v>0.79308000000000001</v>
      </c>
      <c r="Q43" s="83">
        <f>Ф11!M43/1.2+Ф11!L43/1.2</f>
        <v>0</v>
      </c>
      <c r="R43" s="83">
        <f>Ф11!N43/1.2+Ф11!M43/1.2</f>
        <v>0</v>
      </c>
      <c r="S43" s="83">
        <f>Ф11!O43/1.2+Ф11!N43/1.2</f>
        <v>0</v>
      </c>
      <c r="T43" s="83">
        <f>Ф11!P43/1.2+Ф11!O43/1.2</f>
        <v>0</v>
      </c>
      <c r="U43" s="83">
        <f>Ф11!Q43/1.2+Ф11!P43/1.2</f>
        <v>0</v>
      </c>
      <c r="V43" s="82" t="s">
        <v>839</v>
      </c>
    </row>
    <row r="44" spans="1:22" ht="25.5" x14ac:dyDescent="0.25">
      <c r="A44" s="239" t="s">
        <v>1181</v>
      </c>
      <c r="B44" s="241" t="s">
        <v>1182</v>
      </c>
      <c r="C44" s="239" t="s">
        <v>1183</v>
      </c>
      <c r="D44" s="83">
        <f>Ф10!D42/1.2</f>
        <v>0.49497000000000008</v>
      </c>
      <c r="E44" s="83">
        <v>0</v>
      </c>
      <c r="F44" s="240">
        <f>Ф10!F42/1.2</f>
        <v>0.49497000000000008</v>
      </c>
      <c r="G44" s="240">
        <f>Ф10!G42/1.2</f>
        <v>0.49497000000000008</v>
      </c>
      <c r="H44" s="83">
        <f t="shared" si="5"/>
        <v>0.49497000000000008</v>
      </c>
      <c r="I44" s="83">
        <f t="shared" si="21"/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f>Ф10!O42/1.2</f>
        <v>0.49497000000000008</v>
      </c>
      <c r="Q44" s="83">
        <f>Ф11!M44/1.2+Ф11!L44/1.2</f>
        <v>0</v>
      </c>
      <c r="R44" s="83">
        <f>Ф11!N44/1.2+Ф11!M44/1.2</f>
        <v>0</v>
      </c>
      <c r="S44" s="83">
        <f>Ф11!O44/1.2+Ф11!N44/1.2</f>
        <v>0</v>
      </c>
      <c r="T44" s="83">
        <f>Ф11!P44/1.2+Ф11!O44/1.2</f>
        <v>0</v>
      </c>
      <c r="U44" s="83">
        <f>Ф11!Q44/1.2+Ф11!P44/1.2</f>
        <v>0</v>
      </c>
      <c r="V44" s="82" t="s">
        <v>839</v>
      </c>
    </row>
    <row r="45" spans="1:22" x14ac:dyDescent="0.25">
      <c r="A45" s="239" t="s">
        <v>36</v>
      </c>
      <c r="B45" s="241" t="s">
        <v>844</v>
      </c>
      <c r="C45" s="239" t="s">
        <v>839</v>
      </c>
      <c r="D45" s="83">
        <f>D46+D47+D48</f>
        <v>4.8674600000000003</v>
      </c>
      <c r="E45" s="83">
        <v>0</v>
      </c>
      <c r="F45" s="240">
        <f>F46+F47+F48</f>
        <v>4.8674600000000003</v>
      </c>
      <c r="G45" s="240">
        <f>G46+G47+G48</f>
        <v>4.8674600000000003</v>
      </c>
      <c r="H45" s="83">
        <f t="shared" si="5"/>
        <v>4.8674600000000003</v>
      </c>
      <c r="I45" s="83">
        <f t="shared" si="21"/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f>Ф10!O43/1.2</f>
        <v>4.8674600000000003</v>
      </c>
      <c r="Q45" s="83">
        <f>Ф11!M45/1.2+Ф11!L45/1.2</f>
        <v>0</v>
      </c>
      <c r="R45" s="83">
        <f>Ф11!N45/1.2+Ф11!M45/1.2</f>
        <v>0</v>
      </c>
      <c r="S45" s="83">
        <f>Ф11!O45/1.2+Ф11!N45/1.2</f>
        <v>0</v>
      </c>
      <c r="T45" s="83">
        <f>Ф11!P45/1.2+Ф11!O45/1.2</f>
        <v>0</v>
      </c>
      <c r="U45" s="83">
        <f>Ф11!Q45/1.2+Ф11!P45/1.2</f>
        <v>0</v>
      </c>
      <c r="V45" s="82" t="s">
        <v>839</v>
      </c>
    </row>
    <row r="46" spans="1:22" x14ac:dyDescent="0.25">
      <c r="A46" s="239" t="s">
        <v>1154</v>
      </c>
      <c r="B46" s="241" t="s">
        <v>1195</v>
      </c>
      <c r="C46" s="239" t="s">
        <v>1155</v>
      </c>
      <c r="D46" s="83">
        <f>Ф10!D44/1.2</f>
        <v>1.71746</v>
      </c>
      <c r="E46" s="83">
        <v>0</v>
      </c>
      <c r="F46" s="240">
        <f>Ф10!F44/1.2</f>
        <v>1.71746</v>
      </c>
      <c r="G46" s="240">
        <f>Ф10!G44/1.2</f>
        <v>1.71746</v>
      </c>
      <c r="H46" s="83">
        <f t="shared" si="5"/>
        <v>1.71746</v>
      </c>
      <c r="I46" s="83">
        <f t="shared" si="21"/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f>Ф10!O44/1.2</f>
        <v>1.71746</v>
      </c>
      <c r="Q46" s="83">
        <f>Ф11!M46/1.2+Ф11!L46/1.2</f>
        <v>0</v>
      </c>
      <c r="R46" s="83">
        <f>Ф11!N46/1.2+Ф11!M46/1.2</f>
        <v>0</v>
      </c>
      <c r="S46" s="83">
        <f>Ф11!O46/1.2+Ф11!N46/1.2</f>
        <v>0</v>
      </c>
      <c r="T46" s="83">
        <f>Ф11!P46/1.2+Ф11!O46/1.2</f>
        <v>0</v>
      </c>
      <c r="U46" s="83">
        <f>Ф11!Q46/1.2+Ф11!P46/1.2</f>
        <v>0</v>
      </c>
      <c r="V46" s="82" t="s">
        <v>839</v>
      </c>
    </row>
    <row r="47" spans="1:22" x14ac:dyDescent="0.25">
      <c r="A47" s="239" t="s">
        <v>1156</v>
      </c>
      <c r="B47" s="241" t="s">
        <v>1196</v>
      </c>
      <c r="C47" s="239" t="s">
        <v>1157</v>
      </c>
      <c r="D47" s="83">
        <f>Ф10!D45/1.2</f>
        <v>2.2300000000000004</v>
      </c>
      <c r="E47" s="83">
        <v>0</v>
      </c>
      <c r="F47" s="240">
        <f>Ф10!F45/1.2</f>
        <v>2.2300000000000004</v>
      </c>
      <c r="G47" s="240">
        <f>Ф10!G45/1.2</f>
        <v>2.2300000000000004</v>
      </c>
      <c r="H47" s="83">
        <f t="shared" si="5"/>
        <v>2.2300000000000004</v>
      </c>
      <c r="I47" s="83">
        <f t="shared" si="21"/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f>Ф10!O45/1.2</f>
        <v>2.2300000000000004</v>
      </c>
      <c r="Q47" s="83">
        <f>Ф11!M47/1.2+Ф11!L47/1.2</f>
        <v>0</v>
      </c>
      <c r="R47" s="83">
        <f>Ф11!N47/1.2+Ф11!M47/1.2</f>
        <v>0</v>
      </c>
      <c r="S47" s="83">
        <f>Ф11!O47/1.2+Ф11!N47/1.2</f>
        <v>0</v>
      </c>
      <c r="T47" s="83">
        <f>Ф11!P47/1.2+Ф11!O47/1.2</f>
        <v>0</v>
      </c>
      <c r="U47" s="83">
        <f>Ф11!Q47/1.2+Ф11!P47/1.2</f>
        <v>0</v>
      </c>
      <c r="V47" s="82" t="s">
        <v>839</v>
      </c>
    </row>
    <row r="48" spans="1:22" x14ac:dyDescent="0.25">
      <c r="A48" s="239" t="s">
        <v>1158</v>
      </c>
      <c r="B48" s="241" t="s">
        <v>1197</v>
      </c>
      <c r="C48" s="239" t="s">
        <v>1159</v>
      </c>
      <c r="D48" s="83">
        <f>Ф10!D46/1.2</f>
        <v>0.92000000000000015</v>
      </c>
      <c r="E48" s="83">
        <v>0</v>
      </c>
      <c r="F48" s="240">
        <f>Ф10!F46/1.2</f>
        <v>0.92000000000000015</v>
      </c>
      <c r="G48" s="240">
        <f>Ф10!G46/1.2</f>
        <v>0.92000000000000015</v>
      </c>
      <c r="H48" s="83">
        <f t="shared" si="5"/>
        <v>0.92000000000000015</v>
      </c>
      <c r="I48" s="83">
        <f t="shared" si="21"/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f>Ф10!O46/1.2</f>
        <v>0.92000000000000015</v>
      </c>
      <c r="Q48" s="83">
        <f>Ф11!M48/1.2+Ф11!L48/1.2</f>
        <v>0</v>
      </c>
      <c r="R48" s="83">
        <f>Ф11!N48/1.2+Ф11!M48/1.2</f>
        <v>0</v>
      </c>
      <c r="S48" s="83">
        <f>Ф11!O48/1.2+Ф11!N48/1.2</f>
        <v>0</v>
      </c>
      <c r="T48" s="83">
        <f>Ф11!P48/1.2+Ф11!O48/1.2</f>
        <v>0</v>
      </c>
      <c r="U48" s="83">
        <f>Ф11!Q48/1.2+Ф11!P48/1.2</f>
        <v>0</v>
      </c>
      <c r="V48" s="82" t="s">
        <v>839</v>
      </c>
    </row>
  </sheetData>
  <mergeCells count="28">
    <mergeCell ref="T2:V2"/>
    <mergeCell ref="A10:V10"/>
    <mergeCell ref="G14:P14"/>
    <mergeCell ref="H19:Q19"/>
    <mergeCell ref="G13:V13"/>
    <mergeCell ref="O4:V4"/>
    <mergeCell ref="T5:V5"/>
    <mergeCell ref="R6:S6"/>
    <mergeCell ref="H18:V18"/>
    <mergeCell ref="A21:A23"/>
    <mergeCell ref="B21:B23"/>
    <mergeCell ref="C21:C23"/>
    <mergeCell ref="D21:D23"/>
    <mergeCell ref="E21:E23"/>
    <mergeCell ref="T21:U22"/>
    <mergeCell ref="V21:V23"/>
    <mergeCell ref="F22:F23"/>
    <mergeCell ref="G22:G23"/>
    <mergeCell ref="H22:I22"/>
    <mergeCell ref="J22:K22"/>
    <mergeCell ref="L22:M22"/>
    <mergeCell ref="N22:O22"/>
    <mergeCell ref="P22:Q22"/>
    <mergeCell ref="R22:R23"/>
    <mergeCell ref="S22:S23"/>
    <mergeCell ref="F21:G21"/>
    <mergeCell ref="H21:Q21"/>
    <mergeCell ref="R21:S21"/>
  </mergeCells>
  <phoneticPr fontId="17" type="noConversion"/>
  <pageMargins left="0" right="0" top="0.74803149606299213" bottom="0.74803149606299213" header="0.31496062992125984" footer="0.31496062992125984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G50"/>
  <sheetViews>
    <sheetView view="pageBreakPreview" topLeftCell="A12" zoomScale="77" zoomScaleNormal="100" zoomScaleSheetLayoutView="77" workbookViewId="0">
      <pane xSplit="3" ySplit="15" topLeftCell="AV27" activePane="bottomRight" state="frozen"/>
      <selection activeCell="D23" sqref="D23:D29"/>
      <selection pane="topRight" activeCell="D23" sqref="D23:D29"/>
      <selection pane="bottomLeft" activeCell="D23" sqref="D23:D29"/>
      <selection pane="bottomRight" activeCell="BZ18" sqref="BZ18:CA18"/>
    </sheetView>
  </sheetViews>
  <sheetFormatPr defaultRowHeight="15.75" x14ac:dyDescent="0.25"/>
  <cols>
    <col min="1" max="1" width="8.7109375" style="98" customWidth="1"/>
    <col min="2" max="2" width="46.7109375" style="98" customWidth="1"/>
    <col min="3" max="3" width="12.7109375" style="98" customWidth="1"/>
    <col min="4" max="4" width="10.7109375" style="98" customWidth="1"/>
    <col min="5" max="5" width="10.42578125" style="98" customWidth="1"/>
    <col min="6" max="6" width="10.7109375" style="98" customWidth="1"/>
    <col min="7" max="7" width="6.7109375" style="98" customWidth="1"/>
    <col min="8" max="8" width="6.42578125" style="98" customWidth="1"/>
    <col min="9" max="9" width="6.140625" style="98" customWidth="1"/>
    <col min="10" max="10" width="6.5703125" style="98" customWidth="1"/>
    <col min="11" max="11" width="6.7109375" style="98" customWidth="1"/>
    <col min="12" max="12" width="11" style="98" customWidth="1"/>
    <col min="13" max="33" width="6.7109375" style="98" customWidth="1"/>
    <col min="34" max="34" width="9.7109375" style="98" customWidth="1"/>
    <col min="35" max="76" width="6.7109375" style="98" customWidth="1"/>
    <col min="77" max="77" width="7.7109375" style="98" customWidth="1"/>
    <col min="78" max="78" width="8.85546875" style="98" customWidth="1"/>
    <col min="79" max="79" width="11.28515625" style="98" customWidth="1"/>
    <col min="80" max="80" width="9.140625" style="98"/>
    <col min="81" max="81" width="9.5703125" style="98" bestFit="1" customWidth="1"/>
    <col min="82" max="16384" width="9.140625" style="98"/>
  </cols>
  <sheetData>
    <row r="1" spans="1:79" s="110" customFormat="1" x14ac:dyDescent="0.25">
      <c r="BY1" s="98"/>
      <c r="BZ1" s="98"/>
      <c r="CA1" s="128" t="s">
        <v>732</v>
      </c>
    </row>
    <row r="2" spans="1:79" s="110" customFormat="1" ht="19.5" customHeight="1" x14ac:dyDescent="0.2">
      <c r="BX2" s="212"/>
      <c r="BY2" s="369" t="s">
        <v>3</v>
      </c>
      <c r="BZ2" s="369"/>
      <c r="CA2" s="369"/>
    </row>
    <row r="3" spans="1:79" s="110" customFormat="1" ht="19.5" customHeight="1" x14ac:dyDescent="0.2">
      <c r="BX3" s="212"/>
      <c r="BY3" s="212"/>
      <c r="BZ3" s="212"/>
      <c r="CA3" s="212"/>
    </row>
    <row r="4" spans="1:79" s="110" customFormat="1" ht="27.75" customHeight="1" x14ac:dyDescent="0.25">
      <c r="BJ4" s="118"/>
      <c r="BM4" s="118"/>
      <c r="BN4" s="118"/>
      <c r="BO4" s="118"/>
      <c r="BP4" s="118"/>
      <c r="BQ4" s="118"/>
      <c r="BR4" s="118"/>
      <c r="BS4" s="118"/>
      <c r="BX4" s="374" t="s">
        <v>846</v>
      </c>
      <c r="BY4" s="374"/>
      <c r="BZ4" s="374"/>
      <c r="CA4" s="374"/>
    </row>
    <row r="5" spans="1:79" s="110" customFormat="1" ht="19.5" customHeight="1" x14ac:dyDescent="0.2">
      <c r="BJ5" s="119"/>
      <c r="BO5" s="124"/>
      <c r="BP5" s="124"/>
      <c r="BQ5" s="124"/>
      <c r="BR5" s="124"/>
      <c r="BS5" s="124"/>
      <c r="BX5" s="212"/>
      <c r="BY5" s="212"/>
      <c r="BZ5" s="212"/>
      <c r="CA5" s="212"/>
    </row>
    <row r="6" spans="1:79" s="110" customFormat="1" ht="19.5" customHeight="1" x14ac:dyDescent="0.2">
      <c r="BK6" s="107"/>
      <c r="BL6" s="107"/>
      <c r="BM6" s="107"/>
      <c r="BN6" s="212"/>
      <c r="BO6" s="212"/>
      <c r="BP6" s="212"/>
      <c r="BQ6" s="212"/>
      <c r="BR6" s="212"/>
      <c r="BS6" s="212"/>
      <c r="BW6" s="125"/>
      <c r="BX6" s="126"/>
      <c r="BY6" s="293" t="str">
        <f>Ф10!R5</f>
        <v>И.В. Павленко</v>
      </c>
      <c r="BZ6" s="293"/>
      <c r="CA6" s="293"/>
    </row>
    <row r="7" spans="1:79" s="110" customFormat="1" ht="19.5" customHeight="1" x14ac:dyDescent="0.2">
      <c r="BJ7" s="119"/>
      <c r="BN7" s="212"/>
      <c r="BO7" s="212"/>
      <c r="BP7" s="212"/>
      <c r="BR7" s="212"/>
      <c r="BS7" s="212"/>
      <c r="BX7" s="107" t="s">
        <v>847</v>
      </c>
      <c r="BY7" s="212"/>
      <c r="BZ7" s="212"/>
      <c r="CA7" s="212"/>
    </row>
    <row r="8" spans="1:79" s="110" customFormat="1" ht="19.5" customHeight="1" x14ac:dyDescent="0.2">
      <c r="BX8" s="212"/>
      <c r="BY8" s="212"/>
      <c r="BZ8" s="212"/>
      <c r="CA8" s="212"/>
    </row>
    <row r="9" spans="1:79" s="127" customFormat="1" x14ac:dyDescent="0.25">
      <c r="A9" s="289" t="s">
        <v>733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BX9" s="97" t="s">
        <v>848</v>
      </c>
    </row>
    <row r="10" spans="1:79" s="127" customFormat="1" x14ac:dyDescent="0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28" t="s">
        <v>693</v>
      </c>
      <c r="O10" s="370" t="str">
        <f>Ф12!H11</f>
        <v>1</v>
      </c>
      <c r="P10" s="371"/>
      <c r="Q10" s="289" t="s">
        <v>725</v>
      </c>
      <c r="R10" s="289"/>
      <c r="S10" s="210" t="str">
        <f>Ф12!J11</f>
        <v>2024</v>
      </c>
      <c r="T10" s="98" t="s">
        <v>695</v>
      </c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</row>
    <row r="11" spans="1:79" ht="9" customHeight="1" x14ac:dyDescent="0.25"/>
    <row r="12" spans="1:79" s="127" customFormat="1" ht="12.75" customHeight="1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128" t="s">
        <v>696</v>
      </c>
      <c r="N12" s="373" t="str">
        <f>Ф12!G13</f>
        <v>Акционерное общество "Спасскэлектросеть"</v>
      </c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98"/>
      <c r="AI12" s="98"/>
      <c r="AJ12" s="98"/>
      <c r="AK12" s="98"/>
      <c r="AL12" s="98"/>
      <c r="AM12" s="98"/>
      <c r="BZ12" s="96"/>
    </row>
    <row r="13" spans="1:79" s="129" customFormat="1" ht="17.25" customHeight="1" x14ac:dyDescent="0.2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372" t="s">
        <v>4</v>
      </c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211"/>
      <c r="AB13" s="98"/>
      <c r="AC13" s="98"/>
      <c r="AD13" s="98"/>
      <c r="AE13" s="98"/>
      <c r="AF13" s="98"/>
      <c r="AG13" s="98"/>
      <c r="AH13" s="98"/>
      <c r="AI13" s="98"/>
      <c r="AJ13" s="211"/>
      <c r="AK13" s="211"/>
      <c r="AL13" s="98"/>
      <c r="AM13" s="98"/>
      <c r="BY13" s="344"/>
      <c r="BZ13" s="344"/>
      <c r="CA13" s="344"/>
    </row>
    <row r="14" spans="1:79" ht="18.75" customHeight="1" x14ac:dyDescent="0.25">
      <c r="BY14" s="343"/>
      <c r="BZ14" s="343"/>
      <c r="CA14" s="343"/>
    </row>
    <row r="15" spans="1:79" s="127" customFormat="1" ht="30.75" customHeight="1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128" t="s">
        <v>697</v>
      </c>
      <c r="S15" s="210" t="str">
        <f>Ф12!J16</f>
        <v>2024</v>
      </c>
      <c r="T15" s="98" t="s">
        <v>5</v>
      </c>
      <c r="U15" s="98"/>
      <c r="V15" s="98"/>
      <c r="W15" s="98"/>
      <c r="X15" s="98"/>
      <c r="Y15" s="98"/>
      <c r="Z15" s="12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BY15" s="345"/>
      <c r="BZ15" s="345"/>
      <c r="CA15" s="345"/>
    </row>
    <row r="16" spans="1:79" ht="18.75" customHeight="1" x14ac:dyDescent="0.25">
      <c r="BY16" s="343"/>
      <c r="BZ16" s="343"/>
      <c r="CA16" s="343"/>
    </row>
    <row r="17" spans="1:85" s="127" customFormat="1" ht="20.25" customHeight="1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28" t="s">
        <v>698</v>
      </c>
      <c r="Q17" s="354" t="s">
        <v>1204</v>
      </c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4"/>
      <c r="BT17" s="354"/>
      <c r="BU17" s="354"/>
      <c r="BV17" s="354"/>
      <c r="BW17" s="354"/>
      <c r="BX17" s="354"/>
      <c r="BY17" s="354"/>
      <c r="BZ17" s="354"/>
      <c r="CA17" s="354"/>
    </row>
    <row r="18" spans="1:85" s="127" customFormat="1" ht="20.25" customHeight="1" x14ac:dyDescent="0.2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366" t="s">
        <v>1144</v>
      </c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85"/>
      <c r="BY18" s="285"/>
      <c r="BZ18" s="348"/>
      <c r="CA18" s="348"/>
      <c r="CB18" s="346"/>
      <c r="CC18" s="346"/>
      <c r="CD18" s="346"/>
      <c r="CE18" s="346"/>
      <c r="CF18" s="346"/>
      <c r="CG18" s="346"/>
    </row>
    <row r="19" spans="1:85" s="129" customFormat="1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130" t="s">
        <v>6</v>
      </c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211"/>
      <c r="AD19" s="211"/>
      <c r="AE19" s="211"/>
      <c r="AF19" s="211"/>
      <c r="AG19" s="98"/>
      <c r="AH19" s="98"/>
      <c r="AI19" s="98"/>
      <c r="AJ19" s="98"/>
      <c r="AK19" s="98"/>
      <c r="AL19" s="98"/>
      <c r="AM19" s="98"/>
      <c r="BW19" s="41"/>
      <c r="BX19" s="347"/>
      <c r="BY19" s="347"/>
      <c r="BZ19" s="347"/>
      <c r="CA19" s="347"/>
      <c r="CB19" s="61"/>
      <c r="CC19" s="275"/>
      <c r="CD19" s="275"/>
      <c r="CE19" s="275"/>
      <c r="CF19" s="275"/>
      <c r="CG19" s="44"/>
    </row>
    <row r="20" spans="1:85" s="110" customFormat="1" ht="9" customHeight="1" x14ac:dyDescent="0.2"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</row>
    <row r="21" spans="1:85" s="132" customFormat="1" ht="15" customHeight="1" x14ac:dyDescent="0.2">
      <c r="A21" s="351" t="s">
        <v>699</v>
      </c>
      <c r="B21" s="351" t="s">
        <v>700</v>
      </c>
      <c r="C21" s="351" t="s">
        <v>701</v>
      </c>
      <c r="D21" s="351" t="s">
        <v>734</v>
      </c>
      <c r="E21" s="367" t="s">
        <v>735</v>
      </c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4" t="s">
        <v>850</v>
      </c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5"/>
      <c r="BW21" s="355" t="s">
        <v>736</v>
      </c>
      <c r="BX21" s="356"/>
      <c r="BY21" s="356"/>
      <c r="BZ21" s="357"/>
      <c r="CA21" s="351" t="s">
        <v>705</v>
      </c>
    </row>
    <row r="22" spans="1:85" s="132" customFormat="1" ht="15" customHeight="1" x14ac:dyDescent="0.2">
      <c r="A22" s="352"/>
      <c r="B22" s="352"/>
      <c r="C22" s="352"/>
      <c r="D22" s="352"/>
      <c r="E22" s="349" t="s">
        <v>0</v>
      </c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0"/>
      <c r="AN22" s="349" t="s">
        <v>1</v>
      </c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0"/>
      <c r="BW22" s="358"/>
      <c r="BX22" s="359"/>
      <c r="BY22" s="359"/>
      <c r="BZ22" s="360"/>
      <c r="CA22" s="352"/>
    </row>
    <row r="23" spans="1:85" s="132" customFormat="1" ht="15" customHeight="1" x14ac:dyDescent="0.2">
      <c r="A23" s="352"/>
      <c r="B23" s="352"/>
      <c r="C23" s="352"/>
      <c r="D23" s="352"/>
      <c r="E23" s="349" t="s">
        <v>706</v>
      </c>
      <c r="F23" s="353"/>
      <c r="G23" s="353"/>
      <c r="H23" s="353"/>
      <c r="I23" s="353"/>
      <c r="J23" s="353"/>
      <c r="K23" s="350"/>
      <c r="L23" s="349" t="s">
        <v>707</v>
      </c>
      <c r="M23" s="353"/>
      <c r="N23" s="353"/>
      <c r="O23" s="353"/>
      <c r="P23" s="353"/>
      <c r="Q23" s="353"/>
      <c r="R23" s="350"/>
      <c r="S23" s="349" t="s">
        <v>708</v>
      </c>
      <c r="T23" s="353"/>
      <c r="U23" s="353"/>
      <c r="V23" s="353"/>
      <c r="W23" s="353"/>
      <c r="X23" s="353"/>
      <c r="Y23" s="350"/>
      <c r="Z23" s="349" t="s">
        <v>709</v>
      </c>
      <c r="AA23" s="353"/>
      <c r="AB23" s="353"/>
      <c r="AC23" s="353"/>
      <c r="AD23" s="353"/>
      <c r="AE23" s="353"/>
      <c r="AF23" s="350"/>
      <c r="AG23" s="349" t="s">
        <v>710</v>
      </c>
      <c r="AH23" s="353"/>
      <c r="AI23" s="353"/>
      <c r="AJ23" s="353"/>
      <c r="AK23" s="353"/>
      <c r="AL23" s="353"/>
      <c r="AM23" s="350"/>
      <c r="AN23" s="349" t="s">
        <v>706</v>
      </c>
      <c r="AO23" s="353"/>
      <c r="AP23" s="353"/>
      <c r="AQ23" s="353"/>
      <c r="AR23" s="353"/>
      <c r="AS23" s="353"/>
      <c r="AT23" s="350"/>
      <c r="AU23" s="349" t="s">
        <v>707</v>
      </c>
      <c r="AV23" s="353"/>
      <c r="AW23" s="353"/>
      <c r="AX23" s="353"/>
      <c r="AY23" s="353"/>
      <c r="AZ23" s="353"/>
      <c r="BA23" s="350"/>
      <c r="BB23" s="349" t="s">
        <v>708</v>
      </c>
      <c r="BC23" s="353"/>
      <c r="BD23" s="353"/>
      <c r="BE23" s="353"/>
      <c r="BF23" s="353"/>
      <c r="BG23" s="353"/>
      <c r="BH23" s="350"/>
      <c r="BI23" s="349" t="s">
        <v>709</v>
      </c>
      <c r="BJ23" s="353"/>
      <c r="BK23" s="353"/>
      <c r="BL23" s="353"/>
      <c r="BM23" s="353"/>
      <c r="BN23" s="353"/>
      <c r="BO23" s="350"/>
      <c r="BP23" s="349" t="s">
        <v>710</v>
      </c>
      <c r="BQ23" s="353"/>
      <c r="BR23" s="353"/>
      <c r="BS23" s="353"/>
      <c r="BT23" s="353"/>
      <c r="BU23" s="353"/>
      <c r="BV23" s="350"/>
      <c r="BW23" s="361"/>
      <c r="BX23" s="362"/>
      <c r="BY23" s="362"/>
      <c r="BZ23" s="363"/>
      <c r="CA23" s="352"/>
    </row>
    <row r="24" spans="1:85" s="132" customFormat="1" ht="30" customHeight="1" x14ac:dyDescent="0.2">
      <c r="A24" s="352"/>
      <c r="B24" s="352"/>
      <c r="C24" s="352"/>
      <c r="D24" s="352"/>
      <c r="E24" s="133" t="s">
        <v>737</v>
      </c>
      <c r="F24" s="349" t="s">
        <v>738</v>
      </c>
      <c r="G24" s="353"/>
      <c r="H24" s="353"/>
      <c r="I24" s="353"/>
      <c r="J24" s="353"/>
      <c r="K24" s="350"/>
      <c r="L24" s="133" t="s">
        <v>737</v>
      </c>
      <c r="M24" s="349" t="s">
        <v>738</v>
      </c>
      <c r="N24" s="353"/>
      <c r="O24" s="353"/>
      <c r="P24" s="353"/>
      <c r="Q24" s="353"/>
      <c r="R24" s="350"/>
      <c r="S24" s="133" t="s">
        <v>737</v>
      </c>
      <c r="T24" s="349" t="s">
        <v>738</v>
      </c>
      <c r="U24" s="353"/>
      <c r="V24" s="353"/>
      <c r="W24" s="353"/>
      <c r="X24" s="353"/>
      <c r="Y24" s="350"/>
      <c r="Z24" s="133" t="s">
        <v>737</v>
      </c>
      <c r="AA24" s="349" t="s">
        <v>738</v>
      </c>
      <c r="AB24" s="353"/>
      <c r="AC24" s="353"/>
      <c r="AD24" s="353"/>
      <c r="AE24" s="353"/>
      <c r="AF24" s="350"/>
      <c r="AG24" s="133" t="s">
        <v>737</v>
      </c>
      <c r="AH24" s="349" t="s">
        <v>738</v>
      </c>
      <c r="AI24" s="353"/>
      <c r="AJ24" s="353"/>
      <c r="AK24" s="353"/>
      <c r="AL24" s="353"/>
      <c r="AM24" s="350"/>
      <c r="AN24" s="133" t="s">
        <v>737</v>
      </c>
      <c r="AO24" s="349" t="s">
        <v>738</v>
      </c>
      <c r="AP24" s="353"/>
      <c r="AQ24" s="353"/>
      <c r="AR24" s="353"/>
      <c r="AS24" s="353"/>
      <c r="AT24" s="350"/>
      <c r="AU24" s="133" t="s">
        <v>737</v>
      </c>
      <c r="AV24" s="349" t="s">
        <v>738</v>
      </c>
      <c r="AW24" s="353"/>
      <c r="AX24" s="353"/>
      <c r="AY24" s="353"/>
      <c r="AZ24" s="353"/>
      <c r="BA24" s="350"/>
      <c r="BB24" s="133" t="s">
        <v>737</v>
      </c>
      <c r="BC24" s="349" t="s">
        <v>738</v>
      </c>
      <c r="BD24" s="353"/>
      <c r="BE24" s="353"/>
      <c r="BF24" s="353"/>
      <c r="BG24" s="353"/>
      <c r="BH24" s="350"/>
      <c r="BI24" s="133" t="s">
        <v>737</v>
      </c>
      <c r="BJ24" s="349" t="s">
        <v>738</v>
      </c>
      <c r="BK24" s="353"/>
      <c r="BL24" s="353"/>
      <c r="BM24" s="353"/>
      <c r="BN24" s="353"/>
      <c r="BO24" s="350"/>
      <c r="BP24" s="133" t="s">
        <v>737</v>
      </c>
      <c r="BQ24" s="349" t="s">
        <v>738</v>
      </c>
      <c r="BR24" s="353"/>
      <c r="BS24" s="353"/>
      <c r="BT24" s="353"/>
      <c r="BU24" s="353"/>
      <c r="BV24" s="350"/>
      <c r="BW24" s="349" t="s">
        <v>737</v>
      </c>
      <c r="BX24" s="350"/>
      <c r="BY24" s="353" t="s">
        <v>738</v>
      </c>
      <c r="BZ24" s="350"/>
      <c r="CA24" s="352"/>
    </row>
    <row r="25" spans="1:85" s="132" customFormat="1" ht="45" customHeight="1" x14ac:dyDescent="0.2">
      <c r="A25" s="352"/>
      <c r="B25" s="352"/>
      <c r="C25" s="352"/>
      <c r="D25" s="352"/>
      <c r="E25" s="134" t="s">
        <v>731</v>
      </c>
      <c r="F25" s="134" t="s">
        <v>731</v>
      </c>
      <c r="G25" s="134" t="s">
        <v>739</v>
      </c>
      <c r="H25" s="134" t="s">
        <v>740</v>
      </c>
      <c r="I25" s="134" t="s">
        <v>741</v>
      </c>
      <c r="J25" s="134" t="s">
        <v>346</v>
      </c>
      <c r="K25" s="134" t="s">
        <v>742</v>
      </c>
      <c r="L25" s="134" t="s">
        <v>731</v>
      </c>
      <c r="M25" s="134" t="s">
        <v>731</v>
      </c>
      <c r="N25" s="134" t="s">
        <v>739</v>
      </c>
      <c r="O25" s="134" t="s">
        <v>740</v>
      </c>
      <c r="P25" s="134" t="s">
        <v>741</v>
      </c>
      <c r="Q25" s="134" t="s">
        <v>346</v>
      </c>
      <c r="R25" s="134" t="s">
        <v>742</v>
      </c>
      <c r="S25" s="134" t="s">
        <v>731</v>
      </c>
      <c r="T25" s="134" t="s">
        <v>731</v>
      </c>
      <c r="U25" s="134" t="s">
        <v>739</v>
      </c>
      <c r="V25" s="134" t="s">
        <v>740</v>
      </c>
      <c r="W25" s="134" t="s">
        <v>741</v>
      </c>
      <c r="X25" s="134" t="s">
        <v>346</v>
      </c>
      <c r="Y25" s="134" t="s">
        <v>742</v>
      </c>
      <c r="Z25" s="134" t="s">
        <v>731</v>
      </c>
      <c r="AA25" s="134" t="s">
        <v>731</v>
      </c>
      <c r="AB25" s="134" t="s">
        <v>739</v>
      </c>
      <c r="AC25" s="134" t="s">
        <v>740</v>
      </c>
      <c r="AD25" s="134" t="s">
        <v>741</v>
      </c>
      <c r="AE25" s="134" t="s">
        <v>346</v>
      </c>
      <c r="AF25" s="134" t="s">
        <v>742</v>
      </c>
      <c r="AG25" s="134" t="s">
        <v>731</v>
      </c>
      <c r="AH25" s="134" t="s">
        <v>731</v>
      </c>
      <c r="AI25" s="134" t="s">
        <v>739</v>
      </c>
      <c r="AJ25" s="134" t="s">
        <v>740</v>
      </c>
      <c r="AK25" s="134" t="s">
        <v>741</v>
      </c>
      <c r="AL25" s="134" t="s">
        <v>346</v>
      </c>
      <c r="AM25" s="134" t="s">
        <v>742</v>
      </c>
      <c r="AN25" s="134" t="s">
        <v>731</v>
      </c>
      <c r="AO25" s="134" t="s">
        <v>731</v>
      </c>
      <c r="AP25" s="134" t="s">
        <v>739</v>
      </c>
      <c r="AQ25" s="134" t="s">
        <v>740</v>
      </c>
      <c r="AR25" s="134" t="s">
        <v>741</v>
      </c>
      <c r="AS25" s="134" t="s">
        <v>346</v>
      </c>
      <c r="AT25" s="134" t="s">
        <v>742</v>
      </c>
      <c r="AU25" s="134" t="s">
        <v>731</v>
      </c>
      <c r="AV25" s="134" t="s">
        <v>731</v>
      </c>
      <c r="AW25" s="134" t="s">
        <v>739</v>
      </c>
      <c r="AX25" s="134" t="s">
        <v>740</v>
      </c>
      <c r="AY25" s="134" t="s">
        <v>741</v>
      </c>
      <c r="AZ25" s="134" t="s">
        <v>346</v>
      </c>
      <c r="BA25" s="134" t="s">
        <v>742</v>
      </c>
      <c r="BB25" s="134" t="s">
        <v>731</v>
      </c>
      <c r="BC25" s="134" t="s">
        <v>731</v>
      </c>
      <c r="BD25" s="134" t="s">
        <v>739</v>
      </c>
      <c r="BE25" s="134" t="s">
        <v>740</v>
      </c>
      <c r="BF25" s="134" t="s">
        <v>741</v>
      </c>
      <c r="BG25" s="134" t="s">
        <v>346</v>
      </c>
      <c r="BH25" s="134" t="s">
        <v>742</v>
      </c>
      <c r="BI25" s="134" t="s">
        <v>731</v>
      </c>
      <c r="BJ25" s="134" t="s">
        <v>731</v>
      </c>
      <c r="BK25" s="134" t="s">
        <v>739</v>
      </c>
      <c r="BL25" s="134" t="s">
        <v>740</v>
      </c>
      <c r="BM25" s="134" t="s">
        <v>741</v>
      </c>
      <c r="BN25" s="134" t="s">
        <v>346</v>
      </c>
      <c r="BO25" s="134" t="s">
        <v>742</v>
      </c>
      <c r="BP25" s="134" t="s">
        <v>731</v>
      </c>
      <c r="BQ25" s="134" t="s">
        <v>731</v>
      </c>
      <c r="BR25" s="134" t="s">
        <v>739</v>
      </c>
      <c r="BS25" s="134" t="s">
        <v>740</v>
      </c>
      <c r="BT25" s="134" t="s">
        <v>741</v>
      </c>
      <c r="BU25" s="134" t="s">
        <v>346</v>
      </c>
      <c r="BV25" s="134" t="s">
        <v>742</v>
      </c>
      <c r="BW25" s="133" t="s">
        <v>731</v>
      </c>
      <c r="BX25" s="133" t="s">
        <v>2</v>
      </c>
      <c r="BY25" s="133" t="s">
        <v>731</v>
      </c>
      <c r="BZ25" s="133" t="s">
        <v>2</v>
      </c>
      <c r="CA25" s="352"/>
    </row>
    <row r="26" spans="1:85" s="132" customFormat="1" ht="10.5" x14ac:dyDescent="0.2">
      <c r="A26" s="135">
        <v>1</v>
      </c>
      <c r="B26" s="135">
        <v>2</v>
      </c>
      <c r="C26" s="135">
        <v>3</v>
      </c>
      <c r="D26" s="135">
        <v>4</v>
      </c>
      <c r="E26" s="135" t="s">
        <v>159</v>
      </c>
      <c r="F26" s="135" t="s">
        <v>164</v>
      </c>
      <c r="G26" s="135" t="s">
        <v>165</v>
      </c>
      <c r="H26" s="135" t="s">
        <v>166</v>
      </c>
      <c r="I26" s="135" t="s">
        <v>167</v>
      </c>
      <c r="J26" s="135" t="s">
        <v>168</v>
      </c>
      <c r="K26" s="135" t="s">
        <v>169</v>
      </c>
      <c r="L26" s="135" t="s">
        <v>161</v>
      </c>
      <c r="M26" s="135" t="s">
        <v>162</v>
      </c>
      <c r="N26" s="135" t="s">
        <v>163</v>
      </c>
      <c r="O26" s="135" t="s">
        <v>743</v>
      </c>
      <c r="P26" s="135" t="s">
        <v>744</v>
      </c>
      <c r="Q26" s="135" t="s">
        <v>745</v>
      </c>
      <c r="R26" s="135" t="s">
        <v>746</v>
      </c>
      <c r="S26" s="135" t="s">
        <v>747</v>
      </c>
      <c r="T26" s="135" t="s">
        <v>748</v>
      </c>
      <c r="U26" s="135" t="s">
        <v>749</v>
      </c>
      <c r="V26" s="135" t="s">
        <v>750</v>
      </c>
      <c r="W26" s="135" t="s">
        <v>751</v>
      </c>
      <c r="X26" s="135" t="s">
        <v>752</v>
      </c>
      <c r="Y26" s="135" t="s">
        <v>753</v>
      </c>
      <c r="Z26" s="135" t="s">
        <v>754</v>
      </c>
      <c r="AA26" s="135" t="s">
        <v>755</v>
      </c>
      <c r="AB26" s="135" t="s">
        <v>756</v>
      </c>
      <c r="AC26" s="135" t="s">
        <v>757</v>
      </c>
      <c r="AD26" s="135" t="s">
        <v>758</v>
      </c>
      <c r="AE26" s="135" t="s">
        <v>759</v>
      </c>
      <c r="AF26" s="135" t="s">
        <v>760</v>
      </c>
      <c r="AG26" s="135" t="s">
        <v>761</v>
      </c>
      <c r="AH26" s="135" t="s">
        <v>762</v>
      </c>
      <c r="AI26" s="135" t="s">
        <v>763</v>
      </c>
      <c r="AJ26" s="135" t="s">
        <v>764</v>
      </c>
      <c r="AK26" s="135" t="s">
        <v>765</v>
      </c>
      <c r="AL26" s="135" t="s">
        <v>766</v>
      </c>
      <c r="AM26" s="135" t="s">
        <v>767</v>
      </c>
      <c r="AN26" s="135" t="s">
        <v>176</v>
      </c>
      <c r="AO26" s="135" t="s">
        <v>180</v>
      </c>
      <c r="AP26" s="135" t="s">
        <v>182</v>
      </c>
      <c r="AQ26" s="135" t="s">
        <v>184</v>
      </c>
      <c r="AR26" s="135" t="s">
        <v>186</v>
      </c>
      <c r="AS26" s="135" t="s">
        <v>188</v>
      </c>
      <c r="AT26" s="135" t="s">
        <v>190</v>
      </c>
      <c r="AU26" s="135" t="s">
        <v>177</v>
      </c>
      <c r="AV26" s="135" t="s">
        <v>178</v>
      </c>
      <c r="AW26" s="135" t="s">
        <v>179</v>
      </c>
      <c r="AX26" s="135" t="s">
        <v>768</v>
      </c>
      <c r="AY26" s="135" t="s">
        <v>769</v>
      </c>
      <c r="AZ26" s="135" t="s">
        <v>770</v>
      </c>
      <c r="BA26" s="135" t="s">
        <v>771</v>
      </c>
      <c r="BB26" s="135" t="s">
        <v>772</v>
      </c>
      <c r="BC26" s="135" t="s">
        <v>773</v>
      </c>
      <c r="BD26" s="135" t="s">
        <v>774</v>
      </c>
      <c r="BE26" s="135" t="s">
        <v>775</v>
      </c>
      <c r="BF26" s="135" t="s">
        <v>776</v>
      </c>
      <c r="BG26" s="135" t="s">
        <v>777</v>
      </c>
      <c r="BH26" s="135" t="s">
        <v>778</v>
      </c>
      <c r="BI26" s="135" t="s">
        <v>779</v>
      </c>
      <c r="BJ26" s="135" t="s">
        <v>780</v>
      </c>
      <c r="BK26" s="135" t="s">
        <v>781</v>
      </c>
      <c r="BL26" s="135" t="s">
        <v>782</v>
      </c>
      <c r="BM26" s="135" t="s">
        <v>783</v>
      </c>
      <c r="BN26" s="135" t="s">
        <v>784</v>
      </c>
      <c r="BO26" s="135" t="s">
        <v>785</v>
      </c>
      <c r="BP26" s="135" t="s">
        <v>786</v>
      </c>
      <c r="BQ26" s="135" t="s">
        <v>787</v>
      </c>
      <c r="BR26" s="135" t="s">
        <v>788</v>
      </c>
      <c r="BS26" s="135" t="s">
        <v>789</v>
      </c>
      <c r="BT26" s="135" t="s">
        <v>790</v>
      </c>
      <c r="BU26" s="135" t="s">
        <v>791</v>
      </c>
      <c r="BV26" s="135" t="s">
        <v>792</v>
      </c>
      <c r="BW26" s="135">
        <v>7</v>
      </c>
      <c r="BX26" s="135">
        <v>8</v>
      </c>
      <c r="BY26" s="135">
        <v>9</v>
      </c>
      <c r="BZ26" s="135">
        <v>10</v>
      </c>
      <c r="CA26" s="135">
        <v>11</v>
      </c>
    </row>
    <row r="27" spans="1:85" s="132" customFormat="1" ht="25.5" customHeight="1" x14ac:dyDescent="0.2">
      <c r="A27" s="112" t="s">
        <v>1143</v>
      </c>
      <c r="B27" s="113" t="s">
        <v>712</v>
      </c>
      <c r="C27" s="102" t="s">
        <v>839</v>
      </c>
      <c r="D27" s="109">
        <f>D28+D29+D30</f>
        <v>22.804400000000001</v>
      </c>
      <c r="E27" s="109">
        <v>0</v>
      </c>
      <c r="F27" s="109">
        <f>M27+T27+AH27+AA27</f>
        <v>22.804400000000001</v>
      </c>
      <c r="G27" s="109">
        <f t="shared" ref="G27:K33" si="0">N27+U27+AI27+AB27</f>
        <v>18.96</v>
      </c>
      <c r="H27" s="109">
        <f t="shared" si="0"/>
        <v>0</v>
      </c>
      <c r="I27" s="109">
        <f t="shared" si="0"/>
        <v>1.4219999999999999</v>
      </c>
      <c r="J27" s="109">
        <f t="shared" si="0"/>
        <v>0</v>
      </c>
      <c r="K27" s="109">
        <f t="shared" si="0"/>
        <v>31</v>
      </c>
      <c r="L27" s="109">
        <v>0</v>
      </c>
      <c r="M27" s="109">
        <f>M28+M29+M30</f>
        <v>0</v>
      </c>
      <c r="N27" s="109">
        <f t="shared" ref="N27:AG27" si="1">N28+N29+N30</f>
        <v>0</v>
      </c>
      <c r="O27" s="109">
        <f t="shared" si="1"/>
        <v>0</v>
      </c>
      <c r="P27" s="109">
        <f t="shared" si="1"/>
        <v>0</v>
      </c>
      <c r="Q27" s="109">
        <f t="shared" si="1"/>
        <v>0</v>
      </c>
      <c r="R27" s="109">
        <f t="shared" si="1"/>
        <v>0</v>
      </c>
      <c r="S27" s="109">
        <f t="shared" si="1"/>
        <v>0</v>
      </c>
      <c r="T27" s="109">
        <f t="shared" si="1"/>
        <v>0</v>
      </c>
      <c r="U27" s="109">
        <f t="shared" si="1"/>
        <v>0</v>
      </c>
      <c r="V27" s="109">
        <f t="shared" si="1"/>
        <v>0</v>
      </c>
      <c r="W27" s="109">
        <f t="shared" si="1"/>
        <v>0</v>
      </c>
      <c r="X27" s="109">
        <f t="shared" si="1"/>
        <v>0</v>
      </c>
      <c r="Y27" s="109">
        <f t="shared" si="1"/>
        <v>0</v>
      </c>
      <c r="Z27" s="109">
        <f t="shared" si="1"/>
        <v>0</v>
      </c>
      <c r="AA27" s="109">
        <f t="shared" si="1"/>
        <v>0</v>
      </c>
      <c r="AB27" s="109">
        <f t="shared" si="1"/>
        <v>0</v>
      </c>
      <c r="AC27" s="109">
        <f t="shared" si="1"/>
        <v>0</v>
      </c>
      <c r="AD27" s="109">
        <f t="shared" si="1"/>
        <v>0</v>
      </c>
      <c r="AE27" s="109">
        <f t="shared" si="1"/>
        <v>0</v>
      </c>
      <c r="AF27" s="109">
        <f t="shared" si="1"/>
        <v>0</v>
      </c>
      <c r="AG27" s="109">
        <f t="shared" si="1"/>
        <v>0</v>
      </c>
      <c r="AH27" s="109">
        <f>AH28+AH29+AH30</f>
        <v>22.804400000000001</v>
      </c>
      <c r="AI27" s="109">
        <f t="shared" ref="AI27:AM27" si="2">AI28+AI29+AI30</f>
        <v>18.96</v>
      </c>
      <c r="AJ27" s="109">
        <f t="shared" si="2"/>
        <v>0</v>
      </c>
      <c r="AK27" s="109">
        <f t="shared" si="2"/>
        <v>1.4219999999999999</v>
      </c>
      <c r="AL27" s="109">
        <f t="shared" si="2"/>
        <v>0</v>
      </c>
      <c r="AM27" s="109">
        <f t="shared" si="2"/>
        <v>31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09">
        <v>0</v>
      </c>
      <c r="BY27" s="109">
        <v>0</v>
      </c>
      <c r="BZ27" s="109">
        <v>0</v>
      </c>
      <c r="CA27" s="136" t="s">
        <v>839</v>
      </c>
    </row>
    <row r="28" spans="1:85" s="132" customFormat="1" ht="43.5" customHeight="1" x14ac:dyDescent="0.2">
      <c r="A28" s="112" t="s">
        <v>833</v>
      </c>
      <c r="B28" s="113" t="s">
        <v>834</v>
      </c>
      <c r="C28" s="102" t="s">
        <v>839</v>
      </c>
      <c r="D28" s="101">
        <f>D32</f>
        <v>16.099699999999999</v>
      </c>
      <c r="E28" s="101">
        <v>0</v>
      </c>
      <c r="F28" s="109">
        <f t="shared" ref="F28:F33" si="3">M28+T28+AH28+AA28</f>
        <v>16.099699999999999</v>
      </c>
      <c r="G28" s="109">
        <f t="shared" si="0"/>
        <v>18.96</v>
      </c>
      <c r="H28" s="109">
        <f t="shared" si="0"/>
        <v>0</v>
      </c>
      <c r="I28" s="109">
        <f t="shared" si="0"/>
        <v>0</v>
      </c>
      <c r="J28" s="109">
        <f t="shared" si="0"/>
        <v>0</v>
      </c>
      <c r="K28" s="109">
        <f t="shared" si="0"/>
        <v>28</v>
      </c>
      <c r="L28" s="101">
        <v>0</v>
      </c>
      <c r="M28" s="101">
        <f>M32</f>
        <v>0</v>
      </c>
      <c r="N28" s="101">
        <f t="shared" ref="N28:AG28" si="4">N32</f>
        <v>0</v>
      </c>
      <c r="O28" s="101">
        <f t="shared" si="4"/>
        <v>0</v>
      </c>
      <c r="P28" s="101">
        <f t="shared" si="4"/>
        <v>0</v>
      </c>
      <c r="Q28" s="101">
        <f t="shared" si="4"/>
        <v>0</v>
      </c>
      <c r="R28" s="101">
        <f t="shared" si="4"/>
        <v>0</v>
      </c>
      <c r="S28" s="101">
        <f t="shared" si="4"/>
        <v>0</v>
      </c>
      <c r="T28" s="101">
        <f t="shared" si="4"/>
        <v>0</v>
      </c>
      <c r="U28" s="101">
        <f t="shared" si="4"/>
        <v>0</v>
      </c>
      <c r="V28" s="101">
        <f t="shared" si="4"/>
        <v>0</v>
      </c>
      <c r="W28" s="101">
        <f t="shared" si="4"/>
        <v>0</v>
      </c>
      <c r="X28" s="101">
        <f t="shared" si="4"/>
        <v>0</v>
      </c>
      <c r="Y28" s="101">
        <f t="shared" si="4"/>
        <v>0</v>
      </c>
      <c r="Z28" s="101">
        <f t="shared" si="4"/>
        <v>0</v>
      </c>
      <c r="AA28" s="101">
        <f t="shared" si="4"/>
        <v>0</v>
      </c>
      <c r="AB28" s="101">
        <f t="shared" si="4"/>
        <v>0</v>
      </c>
      <c r="AC28" s="101">
        <f t="shared" si="4"/>
        <v>0</v>
      </c>
      <c r="AD28" s="101">
        <f t="shared" si="4"/>
        <v>0</v>
      </c>
      <c r="AE28" s="101">
        <f t="shared" si="4"/>
        <v>0</v>
      </c>
      <c r="AF28" s="101">
        <f t="shared" si="4"/>
        <v>0</v>
      </c>
      <c r="AG28" s="101">
        <f t="shared" si="4"/>
        <v>0</v>
      </c>
      <c r="AH28" s="101">
        <f>AH32</f>
        <v>16.099699999999999</v>
      </c>
      <c r="AI28" s="101">
        <f t="shared" ref="AI28:AM28" si="5">AI32</f>
        <v>18.96</v>
      </c>
      <c r="AJ28" s="101">
        <f t="shared" si="5"/>
        <v>0</v>
      </c>
      <c r="AK28" s="101">
        <f t="shared" si="5"/>
        <v>0</v>
      </c>
      <c r="AL28" s="101">
        <f t="shared" si="5"/>
        <v>0</v>
      </c>
      <c r="AM28" s="101">
        <f t="shared" si="5"/>
        <v>28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09">
        <v>0</v>
      </c>
      <c r="BE28" s="109">
        <v>0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09">
        <v>0</v>
      </c>
      <c r="BT28" s="109">
        <v>0</v>
      </c>
      <c r="BU28" s="109">
        <v>0</v>
      </c>
      <c r="BV28" s="109">
        <v>0</v>
      </c>
      <c r="BW28" s="109">
        <v>0</v>
      </c>
      <c r="BX28" s="109">
        <v>0</v>
      </c>
      <c r="BY28" s="109">
        <v>0</v>
      </c>
      <c r="BZ28" s="109">
        <v>0</v>
      </c>
      <c r="CA28" s="136" t="s">
        <v>839</v>
      </c>
    </row>
    <row r="29" spans="1:85" ht="27" customHeight="1" x14ac:dyDescent="0.25">
      <c r="A29" s="112" t="s">
        <v>835</v>
      </c>
      <c r="B29" s="113" t="s">
        <v>836</v>
      </c>
      <c r="C29" s="102" t="s">
        <v>839</v>
      </c>
      <c r="D29" s="101">
        <f>D43</f>
        <v>1.8372400000000002</v>
      </c>
      <c r="E29" s="101">
        <v>0</v>
      </c>
      <c r="F29" s="109">
        <f t="shared" si="3"/>
        <v>1.8372400000000002</v>
      </c>
      <c r="G29" s="109">
        <f t="shared" si="0"/>
        <v>0</v>
      </c>
      <c r="H29" s="109">
        <f t="shared" si="0"/>
        <v>0</v>
      </c>
      <c r="I29" s="109">
        <f t="shared" si="0"/>
        <v>1.4219999999999999</v>
      </c>
      <c r="J29" s="109">
        <f t="shared" si="0"/>
        <v>0</v>
      </c>
      <c r="K29" s="109">
        <f t="shared" si="0"/>
        <v>0</v>
      </c>
      <c r="L29" s="101">
        <v>0</v>
      </c>
      <c r="M29" s="101">
        <f>M43</f>
        <v>0</v>
      </c>
      <c r="N29" s="101">
        <f t="shared" ref="N29:AG29" si="6">N43</f>
        <v>0</v>
      </c>
      <c r="O29" s="101">
        <f t="shared" si="6"/>
        <v>0</v>
      </c>
      <c r="P29" s="101">
        <f t="shared" si="6"/>
        <v>0</v>
      </c>
      <c r="Q29" s="101">
        <f t="shared" si="6"/>
        <v>0</v>
      </c>
      <c r="R29" s="101">
        <f t="shared" si="6"/>
        <v>0</v>
      </c>
      <c r="S29" s="101">
        <f t="shared" si="6"/>
        <v>0</v>
      </c>
      <c r="T29" s="101">
        <f t="shared" si="6"/>
        <v>0</v>
      </c>
      <c r="U29" s="101">
        <f t="shared" si="6"/>
        <v>0</v>
      </c>
      <c r="V29" s="101">
        <f t="shared" si="6"/>
        <v>0</v>
      </c>
      <c r="W29" s="101">
        <f t="shared" si="6"/>
        <v>0</v>
      </c>
      <c r="X29" s="101">
        <f t="shared" si="6"/>
        <v>0</v>
      </c>
      <c r="Y29" s="101">
        <f t="shared" si="6"/>
        <v>0</v>
      </c>
      <c r="Z29" s="101">
        <f t="shared" si="6"/>
        <v>0</v>
      </c>
      <c r="AA29" s="101">
        <f t="shared" si="6"/>
        <v>0</v>
      </c>
      <c r="AB29" s="101">
        <f t="shared" si="6"/>
        <v>0</v>
      </c>
      <c r="AC29" s="101">
        <f t="shared" si="6"/>
        <v>0</v>
      </c>
      <c r="AD29" s="101">
        <f t="shared" si="6"/>
        <v>0</v>
      </c>
      <c r="AE29" s="101">
        <f t="shared" si="6"/>
        <v>0</v>
      </c>
      <c r="AF29" s="101">
        <f t="shared" si="6"/>
        <v>0</v>
      </c>
      <c r="AG29" s="101">
        <f t="shared" si="6"/>
        <v>0</v>
      </c>
      <c r="AH29" s="101">
        <f>AH43</f>
        <v>1.8372400000000002</v>
      </c>
      <c r="AI29" s="101">
        <f t="shared" ref="AI29:AM29" si="7">AI43</f>
        <v>0</v>
      </c>
      <c r="AJ29" s="101">
        <f t="shared" si="7"/>
        <v>0</v>
      </c>
      <c r="AK29" s="101">
        <f t="shared" si="7"/>
        <v>1.4219999999999999</v>
      </c>
      <c r="AL29" s="101">
        <f t="shared" si="7"/>
        <v>0</v>
      </c>
      <c r="AM29" s="101">
        <f t="shared" si="7"/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09">
        <v>0</v>
      </c>
      <c r="BY29" s="109">
        <v>0</v>
      </c>
      <c r="BZ29" s="109">
        <v>0</v>
      </c>
      <c r="CA29" s="136" t="s">
        <v>839</v>
      </c>
    </row>
    <row r="30" spans="1:85" ht="54" customHeight="1" x14ac:dyDescent="0.25">
      <c r="A30" s="112" t="s">
        <v>837</v>
      </c>
      <c r="B30" s="113" t="s">
        <v>838</v>
      </c>
      <c r="C30" s="102" t="s">
        <v>839</v>
      </c>
      <c r="D30" s="101">
        <f>D47</f>
        <v>4.8674600000000003</v>
      </c>
      <c r="E30" s="101">
        <v>0</v>
      </c>
      <c r="F30" s="109">
        <f t="shared" si="3"/>
        <v>4.8674600000000003</v>
      </c>
      <c r="G30" s="109">
        <f t="shared" si="0"/>
        <v>0</v>
      </c>
      <c r="H30" s="109">
        <f t="shared" si="0"/>
        <v>0</v>
      </c>
      <c r="I30" s="109">
        <f t="shared" si="0"/>
        <v>0</v>
      </c>
      <c r="J30" s="109">
        <f t="shared" si="0"/>
        <v>0</v>
      </c>
      <c r="K30" s="109">
        <f t="shared" si="0"/>
        <v>3</v>
      </c>
      <c r="L30" s="101">
        <v>0</v>
      </c>
      <c r="M30" s="101">
        <f>M47</f>
        <v>0</v>
      </c>
      <c r="N30" s="101">
        <f t="shared" ref="N30:AG30" si="8">N47</f>
        <v>0</v>
      </c>
      <c r="O30" s="101">
        <f t="shared" si="8"/>
        <v>0</v>
      </c>
      <c r="P30" s="101">
        <f t="shared" si="8"/>
        <v>0</v>
      </c>
      <c r="Q30" s="101">
        <f t="shared" si="8"/>
        <v>0</v>
      </c>
      <c r="R30" s="101">
        <f t="shared" si="8"/>
        <v>0</v>
      </c>
      <c r="S30" s="101">
        <f t="shared" si="8"/>
        <v>0</v>
      </c>
      <c r="T30" s="101">
        <f t="shared" si="8"/>
        <v>0</v>
      </c>
      <c r="U30" s="101">
        <f t="shared" si="8"/>
        <v>0</v>
      </c>
      <c r="V30" s="101">
        <f t="shared" si="8"/>
        <v>0</v>
      </c>
      <c r="W30" s="101">
        <f t="shared" si="8"/>
        <v>0</v>
      </c>
      <c r="X30" s="101">
        <f t="shared" si="8"/>
        <v>0</v>
      </c>
      <c r="Y30" s="101">
        <f t="shared" si="8"/>
        <v>0</v>
      </c>
      <c r="Z30" s="101">
        <f t="shared" si="8"/>
        <v>0</v>
      </c>
      <c r="AA30" s="101">
        <f t="shared" si="8"/>
        <v>0</v>
      </c>
      <c r="AB30" s="101">
        <f t="shared" si="8"/>
        <v>0</v>
      </c>
      <c r="AC30" s="101">
        <f t="shared" si="8"/>
        <v>0</v>
      </c>
      <c r="AD30" s="101">
        <f t="shared" si="8"/>
        <v>0</v>
      </c>
      <c r="AE30" s="101">
        <f t="shared" si="8"/>
        <v>0</v>
      </c>
      <c r="AF30" s="101">
        <f t="shared" si="8"/>
        <v>0</v>
      </c>
      <c r="AG30" s="101">
        <f t="shared" si="8"/>
        <v>0</v>
      </c>
      <c r="AH30" s="101">
        <f>AH47</f>
        <v>4.8674600000000003</v>
      </c>
      <c r="AI30" s="101">
        <f t="shared" ref="AI30:AM30" si="9">AI47</f>
        <v>0</v>
      </c>
      <c r="AJ30" s="101">
        <f t="shared" si="9"/>
        <v>0</v>
      </c>
      <c r="AK30" s="101">
        <f t="shared" si="9"/>
        <v>0</v>
      </c>
      <c r="AL30" s="101">
        <f t="shared" si="9"/>
        <v>0</v>
      </c>
      <c r="AM30" s="101">
        <f t="shared" si="9"/>
        <v>3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09">
        <v>0</v>
      </c>
      <c r="BC30" s="109">
        <v>0</v>
      </c>
      <c r="BD30" s="109">
        <v>0</v>
      </c>
      <c r="BE30" s="109">
        <v>0</v>
      </c>
      <c r="BF30" s="109">
        <v>0</v>
      </c>
      <c r="BG30" s="109">
        <v>0</v>
      </c>
      <c r="BH30" s="109">
        <v>0</v>
      </c>
      <c r="BI30" s="109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09">
        <v>0</v>
      </c>
      <c r="BT30" s="109">
        <v>0</v>
      </c>
      <c r="BU30" s="109">
        <v>0</v>
      </c>
      <c r="BV30" s="109">
        <v>0</v>
      </c>
      <c r="BW30" s="109">
        <v>0</v>
      </c>
      <c r="BX30" s="109">
        <v>0</v>
      </c>
      <c r="BY30" s="109">
        <v>0</v>
      </c>
      <c r="BZ30" s="109">
        <v>0</v>
      </c>
      <c r="CA30" s="136" t="s">
        <v>839</v>
      </c>
    </row>
    <row r="31" spans="1:85" ht="26.25" customHeight="1" x14ac:dyDescent="0.25">
      <c r="A31" s="112" t="s">
        <v>857</v>
      </c>
      <c r="B31" s="113" t="s">
        <v>845</v>
      </c>
      <c r="C31" s="102" t="s">
        <v>839</v>
      </c>
      <c r="D31" s="101">
        <f>D27</f>
        <v>22.804400000000001</v>
      </c>
      <c r="E31" s="102">
        <v>0</v>
      </c>
      <c r="F31" s="109">
        <f t="shared" si="3"/>
        <v>22.804400000000001</v>
      </c>
      <c r="G31" s="109">
        <f t="shared" si="0"/>
        <v>18.96</v>
      </c>
      <c r="H31" s="109">
        <f t="shared" si="0"/>
        <v>0</v>
      </c>
      <c r="I31" s="109">
        <f t="shared" si="0"/>
        <v>1.4219999999999999</v>
      </c>
      <c r="J31" s="109">
        <f t="shared" si="0"/>
        <v>0</v>
      </c>
      <c r="K31" s="109">
        <f t="shared" si="0"/>
        <v>31</v>
      </c>
      <c r="L31" s="102">
        <v>0</v>
      </c>
      <c r="M31" s="102">
        <f>M27</f>
        <v>0</v>
      </c>
      <c r="N31" s="102">
        <f t="shared" ref="N31:AG31" si="10">N27</f>
        <v>0</v>
      </c>
      <c r="O31" s="102">
        <f t="shared" si="10"/>
        <v>0</v>
      </c>
      <c r="P31" s="102">
        <f t="shared" si="10"/>
        <v>0</v>
      </c>
      <c r="Q31" s="102">
        <f t="shared" si="10"/>
        <v>0</v>
      </c>
      <c r="R31" s="102">
        <f t="shared" si="10"/>
        <v>0</v>
      </c>
      <c r="S31" s="102">
        <f t="shared" si="10"/>
        <v>0</v>
      </c>
      <c r="T31" s="102">
        <f t="shared" si="10"/>
        <v>0</v>
      </c>
      <c r="U31" s="102">
        <f t="shared" si="10"/>
        <v>0</v>
      </c>
      <c r="V31" s="102">
        <f t="shared" si="10"/>
        <v>0</v>
      </c>
      <c r="W31" s="102">
        <f t="shared" si="10"/>
        <v>0</v>
      </c>
      <c r="X31" s="102">
        <f t="shared" si="10"/>
        <v>0</v>
      </c>
      <c r="Y31" s="102">
        <f t="shared" si="10"/>
        <v>0</v>
      </c>
      <c r="Z31" s="102">
        <f t="shared" si="10"/>
        <v>0</v>
      </c>
      <c r="AA31" s="102">
        <f t="shared" si="10"/>
        <v>0</v>
      </c>
      <c r="AB31" s="102">
        <f t="shared" si="10"/>
        <v>0</v>
      </c>
      <c r="AC31" s="102">
        <f t="shared" si="10"/>
        <v>0</v>
      </c>
      <c r="AD31" s="102">
        <f t="shared" si="10"/>
        <v>0</v>
      </c>
      <c r="AE31" s="102">
        <f t="shared" si="10"/>
        <v>0</v>
      </c>
      <c r="AF31" s="102">
        <f t="shared" si="10"/>
        <v>0</v>
      </c>
      <c r="AG31" s="102">
        <f t="shared" si="10"/>
        <v>0</v>
      </c>
      <c r="AH31" s="101">
        <f>AH27</f>
        <v>22.804400000000001</v>
      </c>
      <c r="AI31" s="101">
        <f t="shared" ref="AI31:AM31" si="11">AI27</f>
        <v>18.96</v>
      </c>
      <c r="AJ31" s="101">
        <f t="shared" si="11"/>
        <v>0</v>
      </c>
      <c r="AK31" s="101">
        <f t="shared" si="11"/>
        <v>1.4219999999999999</v>
      </c>
      <c r="AL31" s="101">
        <f t="shared" si="11"/>
        <v>0</v>
      </c>
      <c r="AM31" s="101">
        <f t="shared" si="11"/>
        <v>31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09">
        <v>0</v>
      </c>
      <c r="BC31" s="109">
        <v>0</v>
      </c>
      <c r="BD31" s="109">
        <v>0</v>
      </c>
      <c r="BE31" s="109">
        <v>0</v>
      </c>
      <c r="BF31" s="109">
        <v>0</v>
      </c>
      <c r="BG31" s="109">
        <v>0</v>
      </c>
      <c r="BH31" s="109">
        <v>0</v>
      </c>
      <c r="BI31" s="109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09">
        <v>0</v>
      </c>
      <c r="BT31" s="109">
        <v>0</v>
      </c>
      <c r="BU31" s="109">
        <v>0</v>
      </c>
      <c r="BV31" s="109">
        <v>0</v>
      </c>
      <c r="BW31" s="109">
        <v>0</v>
      </c>
      <c r="BX31" s="109">
        <v>0</v>
      </c>
      <c r="BY31" s="109">
        <v>0</v>
      </c>
      <c r="BZ31" s="109">
        <v>0</v>
      </c>
      <c r="CA31" s="136" t="s">
        <v>839</v>
      </c>
    </row>
    <row r="32" spans="1:85" ht="24.75" customHeight="1" x14ac:dyDescent="0.25">
      <c r="A32" s="112" t="s">
        <v>28</v>
      </c>
      <c r="B32" s="113" t="s">
        <v>840</v>
      </c>
      <c r="C32" s="102" t="s">
        <v>839</v>
      </c>
      <c r="D32" s="101">
        <f>D33+D40</f>
        <v>16.099699999999999</v>
      </c>
      <c r="E32" s="101">
        <v>0</v>
      </c>
      <c r="F32" s="109">
        <f t="shared" si="3"/>
        <v>16.099699999999999</v>
      </c>
      <c r="G32" s="109">
        <f t="shared" si="0"/>
        <v>18.96</v>
      </c>
      <c r="H32" s="109">
        <f t="shared" si="0"/>
        <v>0</v>
      </c>
      <c r="I32" s="109">
        <f t="shared" si="0"/>
        <v>0</v>
      </c>
      <c r="J32" s="109">
        <f t="shared" si="0"/>
        <v>0</v>
      </c>
      <c r="K32" s="109">
        <f t="shared" si="0"/>
        <v>28</v>
      </c>
      <c r="L32" s="101">
        <v>0</v>
      </c>
      <c r="M32" s="101">
        <f>M33+M40</f>
        <v>0</v>
      </c>
      <c r="N32" s="101">
        <f t="shared" ref="N32:AG32" si="12">N33+N40</f>
        <v>0</v>
      </c>
      <c r="O32" s="101">
        <f t="shared" si="12"/>
        <v>0</v>
      </c>
      <c r="P32" s="101">
        <f t="shared" si="12"/>
        <v>0</v>
      </c>
      <c r="Q32" s="101">
        <f t="shared" si="12"/>
        <v>0</v>
      </c>
      <c r="R32" s="101">
        <f t="shared" si="12"/>
        <v>0</v>
      </c>
      <c r="S32" s="101">
        <f t="shared" si="12"/>
        <v>0</v>
      </c>
      <c r="T32" s="101">
        <f t="shared" si="12"/>
        <v>0</v>
      </c>
      <c r="U32" s="101">
        <f t="shared" si="12"/>
        <v>0</v>
      </c>
      <c r="V32" s="101">
        <f t="shared" si="12"/>
        <v>0</v>
      </c>
      <c r="W32" s="101">
        <f t="shared" si="12"/>
        <v>0</v>
      </c>
      <c r="X32" s="101">
        <f t="shared" si="12"/>
        <v>0</v>
      </c>
      <c r="Y32" s="101">
        <f t="shared" si="12"/>
        <v>0</v>
      </c>
      <c r="Z32" s="101">
        <f t="shared" si="12"/>
        <v>0</v>
      </c>
      <c r="AA32" s="101">
        <f t="shared" si="12"/>
        <v>0</v>
      </c>
      <c r="AB32" s="101">
        <f t="shared" si="12"/>
        <v>0</v>
      </c>
      <c r="AC32" s="101">
        <f t="shared" si="12"/>
        <v>0</v>
      </c>
      <c r="AD32" s="101">
        <f t="shared" si="12"/>
        <v>0</v>
      </c>
      <c r="AE32" s="101">
        <f t="shared" si="12"/>
        <v>0</v>
      </c>
      <c r="AF32" s="101">
        <f t="shared" si="12"/>
        <v>0</v>
      </c>
      <c r="AG32" s="101">
        <f t="shared" si="12"/>
        <v>0</v>
      </c>
      <c r="AH32" s="101">
        <f>AH33+AH40</f>
        <v>16.099699999999999</v>
      </c>
      <c r="AI32" s="101">
        <f t="shared" ref="AI32:AM32" si="13">AI33+AI40</f>
        <v>18.96</v>
      </c>
      <c r="AJ32" s="101">
        <f t="shared" si="13"/>
        <v>0</v>
      </c>
      <c r="AK32" s="101">
        <f t="shared" si="13"/>
        <v>0</v>
      </c>
      <c r="AL32" s="101">
        <f t="shared" si="13"/>
        <v>0</v>
      </c>
      <c r="AM32" s="101">
        <f t="shared" si="13"/>
        <v>28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09">
        <v>0</v>
      </c>
      <c r="BE32" s="109">
        <v>0</v>
      </c>
      <c r="BF32" s="109">
        <v>0</v>
      </c>
      <c r="BG32" s="109">
        <v>0</v>
      </c>
      <c r="BH32" s="109">
        <v>0</v>
      </c>
      <c r="BI32" s="109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09">
        <v>0</v>
      </c>
      <c r="BT32" s="109">
        <v>0</v>
      </c>
      <c r="BU32" s="109">
        <v>0</v>
      </c>
      <c r="BV32" s="109">
        <v>0</v>
      </c>
      <c r="BW32" s="109">
        <v>0</v>
      </c>
      <c r="BX32" s="109">
        <v>0</v>
      </c>
      <c r="BY32" s="109">
        <v>0</v>
      </c>
      <c r="BZ32" s="109">
        <v>0</v>
      </c>
      <c r="CA32" s="136" t="s">
        <v>839</v>
      </c>
    </row>
    <row r="33" spans="1:81" ht="47.25" customHeight="1" x14ac:dyDescent="0.25">
      <c r="A33" s="112" t="s">
        <v>479</v>
      </c>
      <c r="B33" s="113" t="s">
        <v>858</v>
      </c>
      <c r="C33" s="102" t="s">
        <v>839</v>
      </c>
      <c r="D33" s="101">
        <f>SUM(D34:D38)</f>
        <v>15.589039999999999</v>
      </c>
      <c r="E33" s="101">
        <v>0</v>
      </c>
      <c r="F33" s="109">
        <f t="shared" si="3"/>
        <v>15.589039999999999</v>
      </c>
      <c r="G33" s="109">
        <f t="shared" si="0"/>
        <v>18.96</v>
      </c>
      <c r="H33" s="109">
        <f t="shared" si="0"/>
        <v>0</v>
      </c>
      <c r="I33" s="109">
        <f t="shared" si="0"/>
        <v>0</v>
      </c>
      <c r="J33" s="109">
        <f t="shared" si="0"/>
        <v>0</v>
      </c>
      <c r="K33" s="109">
        <f t="shared" si="0"/>
        <v>8</v>
      </c>
      <c r="L33" s="101">
        <v>0</v>
      </c>
      <c r="M33" s="101">
        <f>SUM(M34:M38)</f>
        <v>0</v>
      </c>
      <c r="N33" s="101">
        <f t="shared" ref="N33:AG34" si="14">SUM(N34:N38)</f>
        <v>0</v>
      </c>
      <c r="O33" s="101">
        <f t="shared" si="14"/>
        <v>0</v>
      </c>
      <c r="P33" s="101">
        <f t="shared" si="14"/>
        <v>0</v>
      </c>
      <c r="Q33" s="101">
        <f t="shared" si="14"/>
        <v>0</v>
      </c>
      <c r="R33" s="101">
        <f t="shared" si="14"/>
        <v>0</v>
      </c>
      <c r="S33" s="101">
        <f t="shared" si="14"/>
        <v>0</v>
      </c>
      <c r="T33" s="101">
        <f t="shared" si="14"/>
        <v>0</v>
      </c>
      <c r="U33" s="101">
        <f t="shared" si="14"/>
        <v>0</v>
      </c>
      <c r="V33" s="101">
        <f t="shared" si="14"/>
        <v>0</v>
      </c>
      <c r="W33" s="101">
        <f t="shared" si="14"/>
        <v>0</v>
      </c>
      <c r="X33" s="101">
        <f t="shared" si="14"/>
        <v>0</v>
      </c>
      <c r="Y33" s="101">
        <f t="shared" si="14"/>
        <v>0</v>
      </c>
      <c r="Z33" s="101">
        <f t="shared" si="14"/>
        <v>0</v>
      </c>
      <c r="AA33" s="101">
        <f t="shared" si="14"/>
        <v>0</v>
      </c>
      <c r="AB33" s="101">
        <f t="shared" si="14"/>
        <v>0</v>
      </c>
      <c r="AC33" s="101">
        <f t="shared" si="14"/>
        <v>0</v>
      </c>
      <c r="AD33" s="101">
        <f t="shared" si="14"/>
        <v>0</v>
      </c>
      <c r="AE33" s="101">
        <f t="shared" si="14"/>
        <v>0</v>
      </c>
      <c r="AF33" s="101">
        <f t="shared" si="14"/>
        <v>0</v>
      </c>
      <c r="AG33" s="101">
        <f t="shared" si="14"/>
        <v>0</v>
      </c>
      <c r="AH33" s="101">
        <f>SUM(AH34:AH38)</f>
        <v>15.589039999999999</v>
      </c>
      <c r="AI33" s="101">
        <f t="shared" ref="AI33:AM33" si="15">SUM(AI34:AI38)</f>
        <v>18.96</v>
      </c>
      <c r="AJ33" s="101">
        <f t="shared" si="15"/>
        <v>0</v>
      </c>
      <c r="AK33" s="101">
        <f t="shared" si="15"/>
        <v>0</v>
      </c>
      <c r="AL33" s="101">
        <f t="shared" si="15"/>
        <v>0</v>
      </c>
      <c r="AM33" s="101">
        <f t="shared" si="15"/>
        <v>8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0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09">
        <v>0</v>
      </c>
      <c r="BT33" s="109">
        <v>0</v>
      </c>
      <c r="BU33" s="109">
        <v>0</v>
      </c>
      <c r="BV33" s="109">
        <v>0</v>
      </c>
      <c r="BW33" s="109">
        <v>0</v>
      </c>
      <c r="BX33" s="109">
        <v>0</v>
      </c>
      <c r="BY33" s="109">
        <v>0</v>
      </c>
      <c r="BZ33" s="109">
        <v>0</v>
      </c>
      <c r="CA33" s="136" t="s">
        <v>839</v>
      </c>
    </row>
    <row r="34" spans="1:81" ht="45.75" customHeight="1" x14ac:dyDescent="0.25">
      <c r="A34" s="103" t="s">
        <v>1160</v>
      </c>
      <c r="B34" s="115" t="s">
        <v>1161</v>
      </c>
      <c r="C34" s="102" t="s">
        <v>1162</v>
      </c>
      <c r="D34" s="101">
        <f>Ф12!D32</f>
        <v>0.5954600000000001</v>
      </c>
      <c r="E34" s="101">
        <v>0</v>
      </c>
      <c r="F34" s="109">
        <f t="shared" ref="F34:F50" si="16">M34+T34+AH34+AA34</f>
        <v>0.5954600000000001</v>
      </c>
      <c r="G34" s="109">
        <f t="shared" ref="G34:G50" si="17">N34+U34+AI34+AB34</f>
        <v>0.64</v>
      </c>
      <c r="H34" s="109">
        <f t="shared" ref="H34:H50" si="18">O34+V34+AJ34+AC34</f>
        <v>0</v>
      </c>
      <c r="I34" s="109">
        <f t="shared" ref="I34:I50" si="19">P34+W34+AK34+AD34</f>
        <v>0</v>
      </c>
      <c r="J34" s="109">
        <f t="shared" ref="J34:J50" si="20">Q34+X34+AL34+AE34</f>
        <v>0</v>
      </c>
      <c r="K34" s="109">
        <f t="shared" ref="K34:K50" si="21">R34+Y34+AM34+AF34</f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f t="shared" si="14"/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101">
        <f>D34</f>
        <v>0.5954600000000001</v>
      </c>
      <c r="AI34" s="101">
        <v>0.64</v>
      </c>
      <c r="AJ34" s="101">
        <f t="shared" ref="AJ34:AJ36" si="22">SUM(AJ35:AJ39)</f>
        <v>0</v>
      </c>
      <c r="AK34" s="101">
        <f t="shared" ref="AK34:AK36" si="23">SUM(AK35:AK39)</f>
        <v>0</v>
      </c>
      <c r="AL34" s="101">
        <f t="shared" ref="AL34:AL36" si="24">SUM(AL35:AL39)</f>
        <v>0</v>
      </c>
      <c r="AM34" s="101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09">
        <v>0</v>
      </c>
      <c r="BE34" s="109">
        <v>0</v>
      </c>
      <c r="BF34" s="109">
        <v>0</v>
      </c>
      <c r="BG34" s="109">
        <v>0</v>
      </c>
      <c r="BH34" s="109">
        <v>0</v>
      </c>
      <c r="BI34" s="109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09">
        <v>0</v>
      </c>
      <c r="BT34" s="109">
        <v>0</v>
      </c>
      <c r="BU34" s="109">
        <v>0</v>
      </c>
      <c r="BV34" s="109">
        <v>0</v>
      </c>
      <c r="BW34" s="109">
        <v>0</v>
      </c>
      <c r="BX34" s="109">
        <v>0</v>
      </c>
      <c r="BY34" s="109">
        <v>0</v>
      </c>
      <c r="BZ34" s="109">
        <v>0</v>
      </c>
      <c r="CA34" s="136" t="s">
        <v>839</v>
      </c>
    </row>
    <row r="35" spans="1:81" ht="114.75" x14ac:dyDescent="0.25">
      <c r="A35" s="103" t="s">
        <v>1163</v>
      </c>
      <c r="B35" s="115" t="s">
        <v>1164</v>
      </c>
      <c r="C35" s="101" t="s">
        <v>1165</v>
      </c>
      <c r="D35" s="101">
        <f>Ф12!D33</f>
        <v>2.2854999999999999</v>
      </c>
      <c r="E35" s="101">
        <v>0</v>
      </c>
      <c r="F35" s="109">
        <f>M35+T35+AH35+AA35</f>
        <v>2.2854999999999999</v>
      </c>
      <c r="G35" s="109">
        <f t="shared" si="17"/>
        <v>1.5</v>
      </c>
      <c r="H35" s="109">
        <f t="shared" si="18"/>
        <v>0</v>
      </c>
      <c r="I35" s="109">
        <f t="shared" si="19"/>
        <v>0</v>
      </c>
      <c r="J35" s="109">
        <f t="shared" si="20"/>
        <v>0</v>
      </c>
      <c r="K35" s="109">
        <f t="shared" si="21"/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f t="shared" ref="AH35:AH50" si="25">D35</f>
        <v>2.2854999999999999</v>
      </c>
      <c r="AI35" s="101">
        <v>1.5</v>
      </c>
      <c r="AJ35" s="101">
        <f t="shared" si="22"/>
        <v>0</v>
      </c>
      <c r="AK35" s="101">
        <f t="shared" si="23"/>
        <v>0</v>
      </c>
      <c r="AL35" s="101">
        <f t="shared" si="24"/>
        <v>0</v>
      </c>
      <c r="AM35" s="101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09">
        <v>0</v>
      </c>
      <c r="BE35" s="109">
        <v>0</v>
      </c>
      <c r="BF35" s="109">
        <v>0</v>
      </c>
      <c r="BG35" s="109">
        <v>0</v>
      </c>
      <c r="BH35" s="109">
        <v>0</v>
      </c>
      <c r="BI35" s="109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09">
        <v>0</v>
      </c>
      <c r="BT35" s="109">
        <v>0</v>
      </c>
      <c r="BU35" s="109">
        <v>0</v>
      </c>
      <c r="BV35" s="109">
        <v>0</v>
      </c>
      <c r="BW35" s="109">
        <v>0</v>
      </c>
      <c r="BX35" s="109">
        <v>0</v>
      </c>
      <c r="BY35" s="109">
        <v>0</v>
      </c>
      <c r="BZ35" s="109">
        <v>0</v>
      </c>
      <c r="CA35" s="136" t="s">
        <v>839</v>
      </c>
    </row>
    <row r="36" spans="1:81" ht="191.25" x14ac:dyDescent="0.25">
      <c r="A36" s="103" t="s">
        <v>1166</v>
      </c>
      <c r="B36" s="115" t="s">
        <v>1167</v>
      </c>
      <c r="C36" s="102" t="s">
        <v>1168</v>
      </c>
      <c r="D36" s="101">
        <f>Ф12!D34</f>
        <v>4.8408299999999995</v>
      </c>
      <c r="E36" s="101">
        <v>0</v>
      </c>
      <c r="F36" s="109">
        <f t="shared" si="16"/>
        <v>4.8408299999999995</v>
      </c>
      <c r="G36" s="109">
        <f t="shared" si="17"/>
        <v>8</v>
      </c>
      <c r="H36" s="109">
        <f t="shared" si="18"/>
        <v>0</v>
      </c>
      <c r="I36" s="109">
        <f t="shared" si="19"/>
        <v>0</v>
      </c>
      <c r="J36" s="109">
        <f t="shared" si="20"/>
        <v>0</v>
      </c>
      <c r="K36" s="109">
        <f t="shared" si="21"/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f t="shared" si="25"/>
        <v>4.8408299999999995</v>
      </c>
      <c r="AI36" s="101">
        <v>8</v>
      </c>
      <c r="AJ36" s="101">
        <f t="shared" si="22"/>
        <v>0</v>
      </c>
      <c r="AK36" s="101">
        <f t="shared" si="23"/>
        <v>0</v>
      </c>
      <c r="AL36" s="101">
        <f t="shared" si="24"/>
        <v>0</v>
      </c>
      <c r="AM36" s="101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09">
        <v>0</v>
      </c>
      <c r="BE36" s="109">
        <v>0</v>
      </c>
      <c r="BF36" s="109">
        <v>0</v>
      </c>
      <c r="BG36" s="109">
        <v>0</v>
      </c>
      <c r="BH36" s="109">
        <v>0</v>
      </c>
      <c r="BI36" s="109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09">
        <v>0</v>
      </c>
      <c r="BT36" s="109">
        <v>0</v>
      </c>
      <c r="BU36" s="109">
        <v>0</v>
      </c>
      <c r="BV36" s="109">
        <v>0</v>
      </c>
      <c r="BW36" s="109">
        <v>0</v>
      </c>
      <c r="BX36" s="109">
        <v>0</v>
      </c>
      <c r="BY36" s="109">
        <v>0</v>
      </c>
      <c r="BZ36" s="109">
        <v>0</v>
      </c>
      <c r="CA36" s="136" t="s">
        <v>839</v>
      </c>
    </row>
    <row r="37" spans="1:81" ht="76.5" x14ac:dyDescent="0.25">
      <c r="A37" s="103" t="s">
        <v>1169</v>
      </c>
      <c r="B37" s="115" t="s">
        <v>1170</v>
      </c>
      <c r="C37" s="102" t="s">
        <v>1171</v>
      </c>
      <c r="D37" s="101">
        <f>Ф12!D35</f>
        <v>4.8883299999999998</v>
      </c>
      <c r="E37" s="101">
        <v>0</v>
      </c>
      <c r="F37" s="109">
        <f t="shared" si="16"/>
        <v>4.8883299999999998</v>
      </c>
      <c r="G37" s="109">
        <f t="shared" si="17"/>
        <v>8.82</v>
      </c>
      <c r="H37" s="109">
        <f t="shared" si="18"/>
        <v>0</v>
      </c>
      <c r="I37" s="109">
        <f t="shared" si="19"/>
        <v>0</v>
      </c>
      <c r="J37" s="109">
        <f t="shared" si="20"/>
        <v>0</v>
      </c>
      <c r="K37" s="109">
        <f t="shared" si="21"/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f t="shared" si="25"/>
        <v>4.8883299999999998</v>
      </c>
      <c r="AI37" s="101">
        <v>8.82</v>
      </c>
      <c r="AJ37" s="101">
        <v>0</v>
      </c>
      <c r="AK37" s="101">
        <v>0</v>
      </c>
      <c r="AL37" s="101">
        <v>0</v>
      </c>
      <c r="AM37" s="101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109">
        <v>0</v>
      </c>
      <c r="BI37" s="109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09">
        <v>0</v>
      </c>
      <c r="BT37" s="109">
        <v>0</v>
      </c>
      <c r="BU37" s="109">
        <v>0</v>
      </c>
      <c r="BV37" s="109">
        <v>0</v>
      </c>
      <c r="BW37" s="109">
        <v>0</v>
      </c>
      <c r="BX37" s="109">
        <v>0</v>
      </c>
      <c r="BY37" s="109">
        <v>0</v>
      </c>
      <c r="BZ37" s="109">
        <v>0</v>
      </c>
      <c r="CA37" s="136" t="s">
        <v>839</v>
      </c>
    </row>
    <row r="38" spans="1:81" ht="25.5" x14ac:dyDescent="0.25">
      <c r="A38" s="103" t="s">
        <v>1172</v>
      </c>
      <c r="B38" s="115" t="s">
        <v>1173</v>
      </c>
      <c r="C38" s="102" t="s">
        <v>1174</v>
      </c>
      <c r="D38" s="101">
        <f>Ф12!D36</f>
        <v>2.97892</v>
      </c>
      <c r="E38" s="101">
        <v>0</v>
      </c>
      <c r="F38" s="109">
        <f t="shared" si="16"/>
        <v>2.97892</v>
      </c>
      <c r="G38" s="109">
        <f t="shared" si="17"/>
        <v>0</v>
      </c>
      <c r="H38" s="109">
        <f t="shared" si="18"/>
        <v>0</v>
      </c>
      <c r="I38" s="109">
        <f t="shared" si="19"/>
        <v>0</v>
      </c>
      <c r="J38" s="109">
        <f t="shared" si="20"/>
        <v>0</v>
      </c>
      <c r="K38" s="109">
        <f t="shared" si="21"/>
        <v>8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f t="shared" si="25"/>
        <v>2.97892</v>
      </c>
      <c r="AI38" s="101">
        <v>0</v>
      </c>
      <c r="AJ38" s="101">
        <f>SUM(AJ39:AJ39)</f>
        <v>0</v>
      </c>
      <c r="AK38" s="101">
        <f t="shared" ref="AK38:AL38" si="26">SUM(AK39:AK39)</f>
        <v>0</v>
      </c>
      <c r="AL38" s="101">
        <f t="shared" si="26"/>
        <v>0</v>
      </c>
      <c r="AM38" s="101">
        <v>8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09">
        <v>0</v>
      </c>
      <c r="BT38" s="109">
        <v>0</v>
      </c>
      <c r="BU38" s="109">
        <v>0</v>
      </c>
      <c r="BV38" s="109">
        <v>0</v>
      </c>
      <c r="BW38" s="109">
        <v>0</v>
      </c>
      <c r="BX38" s="109">
        <v>0</v>
      </c>
      <c r="BY38" s="109">
        <v>0</v>
      </c>
      <c r="BZ38" s="109">
        <v>0</v>
      </c>
      <c r="CA38" s="136" t="s">
        <v>839</v>
      </c>
    </row>
    <row r="39" spans="1:81" ht="43.5" customHeight="1" x14ac:dyDescent="0.25">
      <c r="A39" s="103" t="s">
        <v>841</v>
      </c>
      <c r="B39" s="137" t="s">
        <v>842</v>
      </c>
      <c r="C39" s="115" t="s">
        <v>839</v>
      </c>
      <c r="D39" s="115" t="s">
        <v>839</v>
      </c>
      <c r="E39" s="115" t="s">
        <v>839</v>
      </c>
      <c r="F39" s="115" t="s">
        <v>839</v>
      </c>
      <c r="G39" s="115" t="s">
        <v>839</v>
      </c>
      <c r="H39" s="115" t="s">
        <v>839</v>
      </c>
      <c r="I39" s="115" t="s">
        <v>839</v>
      </c>
      <c r="J39" s="115" t="s">
        <v>839</v>
      </c>
      <c r="K39" s="115" t="s">
        <v>839</v>
      </c>
      <c r="L39" s="115" t="s">
        <v>839</v>
      </c>
      <c r="M39" s="115" t="s">
        <v>839</v>
      </c>
      <c r="N39" s="115" t="s">
        <v>839</v>
      </c>
      <c r="O39" s="115" t="s">
        <v>839</v>
      </c>
      <c r="P39" s="115" t="s">
        <v>839</v>
      </c>
      <c r="Q39" s="115" t="s">
        <v>839</v>
      </c>
      <c r="R39" s="115" t="s">
        <v>839</v>
      </c>
      <c r="S39" s="115" t="s">
        <v>839</v>
      </c>
      <c r="T39" s="115" t="s">
        <v>839</v>
      </c>
      <c r="U39" s="115" t="s">
        <v>839</v>
      </c>
      <c r="V39" s="115" t="s">
        <v>839</v>
      </c>
      <c r="W39" s="115" t="s">
        <v>839</v>
      </c>
      <c r="X39" s="115" t="s">
        <v>839</v>
      </c>
      <c r="Y39" s="115" t="s">
        <v>839</v>
      </c>
      <c r="Z39" s="115" t="s">
        <v>839</v>
      </c>
      <c r="AA39" s="115" t="s">
        <v>839</v>
      </c>
      <c r="AB39" s="115" t="s">
        <v>839</v>
      </c>
      <c r="AC39" s="115" t="s">
        <v>839</v>
      </c>
      <c r="AD39" s="115" t="s">
        <v>839</v>
      </c>
      <c r="AE39" s="115" t="s">
        <v>839</v>
      </c>
      <c r="AF39" s="115" t="s">
        <v>839</v>
      </c>
      <c r="AG39" s="115" t="s">
        <v>839</v>
      </c>
      <c r="AH39" s="115" t="s">
        <v>839</v>
      </c>
      <c r="AI39" s="115" t="s">
        <v>839</v>
      </c>
      <c r="AJ39" s="115" t="s">
        <v>839</v>
      </c>
      <c r="AK39" s="115" t="s">
        <v>839</v>
      </c>
      <c r="AL39" s="115" t="s">
        <v>839</v>
      </c>
      <c r="AM39" s="115" t="s">
        <v>839</v>
      </c>
      <c r="AN39" s="115" t="s">
        <v>839</v>
      </c>
      <c r="AO39" s="115" t="s">
        <v>839</v>
      </c>
      <c r="AP39" s="115" t="s">
        <v>839</v>
      </c>
      <c r="AQ39" s="115" t="s">
        <v>839</v>
      </c>
      <c r="AR39" s="115" t="s">
        <v>839</v>
      </c>
      <c r="AS39" s="115" t="s">
        <v>839</v>
      </c>
      <c r="AT39" s="115" t="s">
        <v>839</v>
      </c>
      <c r="AU39" s="115" t="s">
        <v>839</v>
      </c>
      <c r="AV39" s="115" t="s">
        <v>839</v>
      </c>
      <c r="AW39" s="115" t="s">
        <v>839</v>
      </c>
      <c r="AX39" s="115" t="s">
        <v>839</v>
      </c>
      <c r="AY39" s="115" t="s">
        <v>839</v>
      </c>
      <c r="AZ39" s="115" t="s">
        <v>839</v>
      </c>
      <c r="BA39" s="115" t="s">
        <v>839</v>
      </c>
      <c r="BB39" s="115" t="s">
        <v>839</v>
      </c>
      <c r="BC39" s="115" t="s">
        <v>839</v>
      </c>
      <c r="BD39" s="115" t="s">
        <v>839</v>
      </c>
      <c r="BE39" s="115" t="s">
        <v>839</v>
      </c>
      <c r="BF39" s="115" t="s">
        <v>839</v>
      </c>
      <c r="BG39" s="115" t="s">
        <v>839</v>
      </c>
      <c r="BH39" s="115" t="s">
        <v>839</v>
      </c>
      <c r="BI39" s="115" t="s">
        <v>839</v>
      </c>
      <c r="BJ39" s="115" t="s">
        <v>839</v>
      </c>
      <c r="BK39" s="115" t="s">
        <v>839</v>
      </c>
      <c r="BL39" s="115" t="s">
        <v>839</v>
      </c>
      <c r="BM39" s="115" t="s">
        <v>839</v>
      </c>
      <c r="BN39" s="115" t="s">
        <v>839</v>
      </c>
      <c r="BO39" s="115" t="s">
        <v>839</v>
      </c>
      <c r="BP39" s="115" t="s">
        <v>839</v>
      </c>
      <c r="BQ39" s="115" t="s">
        <v>839</v>
      </c>
      <c r="BR39" s="115" t="s">
        <v>839</v>
      </c>
      <c r="BS39" s="115" t="s">
        <v>839</v>
      </c>
      <c r="BT39" s="115" t="s">
        <v>839</v>
      </c>
      <c r="BU39" s="115" t="s">
        <v>839</v>
      </c>
      <c r="BV39" s="115" t="s">
        <v>839</v>
      </c>
      <c r="BW39" s="115" t="s">
        <v>839</v>
      </c>
      <c r="BX39" s="115" t="s">
        <v>839</v>
      </c>
      <c r="BY39" s="115" t="s">
        <v>839</v>
      </c>
      <c r="BZ39" s="115" t="s">
        <v>839</v>
      </c>
      <c r="CA39" s="115" t="s">
        <v>839</v>
      </c>
      <c r="CC39" s="138"/>
    </row>
    <row r="40" spans="1:81" ht="47.25" x14ac:dyDescent="0.25">
      <c r="A40" s="117" t="s">
        <v>489</v>
      </c>
      <c r="B40" s="242" t="s">
        <v>859</v>
      </c>
      <c r="C40" s="117" t="s">
        <v>839</v>
      </c>
      <c r="D40" s="101">
        <f>Ф12!D38</f>
        <v>0.51066</v>
      </c>
      <c r="E40" s="219">
        <v>0</v>
      </c>
      <c r="F40" s="109">
        <f t="shared" si="16"/>
        <v>0.51066</v>
      </c>
      <c r="G40" s="109">
        <f t="shared" si="17"/>
        <v>0</v>
      </c>
      <c r="H40" s="109">
        <f t="shared" si="18"/>
        <v>0</v>
      </c>
      <c r="I40" s="109">
        <f t="shared" si="19"/>
        <v>0</v>
      </c>
      <c r="J40" s="109">
        <f t="shared" si="20"/>
        <v>0</v>
      </c>
      <c r="K40" s="109">
        <f t="shared" si="21"/>
        <v>20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f t="shared" si="25"/>
        <v>0.51066</v>
      </c>
      <c r="AI40" s="101">
        <v>0</v>
      </c>
      <c r="AJ40" s="101">
        <v>0</v>
      </c>
      <c r="AK40" s="101">
        <v>0</v>
      </c>
      <c r="AL40" s="101">
        <v>0</v>
      </c>
      <c r="AM40" s="109">
        <v>20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09">
        <v>0</v>
      </c>
      <c r="BC40" s="109">
        <v>0</v>
      </c>
      <c r="BD40" s="109">
        <v>0</v>
      </c>
      <c r="BE40" s="109">
        <v>0</v>
      </c>
      <c r="BF40" s="109">
        <v>0</v>
      </c>
      <c r="BG40" s="109">
        <v>0</v>
      </c>
      <c r="BH40" s="109">
        <v>0</v>
      </c>
      <c r="BI40" s="109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09">
        <v>0</v>
      </c>
      <c r="BT40" s="109">
        <v>0</v>
      </c>
      <c r="BU40" s="109">
        <v>0</v>
      </c>
      <c r="BV40" s="109">
        <v>0</v>
      </c>
      <c r="BW40" s="109">
        <v>0</v>
      </c>
      <c r="BX40" s="109">
        <v>0</v>
      </c>
      <c r="BY40" s="109">
        <v>0</v>
      </c>
      <c r="BZ40" s="109">
        <v>0</v>
      </c>
      <c r="CA40" s="136" t="s">
        <v>839</v>
      </c>
    </row>
    <row r="41" spans="1:81" ht="47.25" x14ac:dyDescent="0.25">
      <c r="A41" s="117" t="s">
        <v>497</v>
      </c>
      <c r="B41" s="242" t="s">
        <v>1184</v>
      </c>
      <c r="C41" s="117" t="s">
        <v>839</v>
      </c>
      <c r="D41" s="101">
        <f>Ф12!D39</f>
        <v>0.51066</v>
      </c>
      <c r="E41" s="219">
        <v>0</v>
      </c>
      <c r="F41" s="109">
        <f t="shared" si="16"/>
        <v>0.51066</v>
      </c>
      <c r="G41" s="109">
        <f t="shared" si="17"/>
        <v>0</v>
      </c>
      <c r="H41" s="109">
        <f t="shared" si="18"/>
        <v>0</v>
      </c>
      <c r="I41" s="109">
        <f t="shared" si="19"/>
        <v>0</v>
      </c>
      <c r="J41" s="109">
        <f t="shared" si="20"/>
        <v>0</v>
      </c>
      <c r="K41" s="109">
        <f t="shared" si="21"/>
        <v>20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f t="shared" si="25"/>
        <v>0.51066</v>
      </c>
      <c r="AI41" s="101">
        <v>0</v>
      </c>
      <c r="AJ41" s="101">
        <v>0</v>
      </c>
      <c r="AK41" s="101">
        <v>0</v>
      </c>
      <c r="AL41" s="101">
        <v>0</v>
      </c>
      <c r="AM41" s="109">
        <v>20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09">
        <v>0</v>
      </c>
      <c r="BC41" s="109">
        <v>0</v>
      </c>
      <c r="BD41" s="109">
        <v>0</v>
      </c>
      <c r="BE41" s="109">
        <v>0</v>
      </c>
      <c r="BF41" s="109">
        <v>0</v>
      </c>
      <c r="BG41" s="109">
        <v>0</v>
      </c>
      <c r="BH41" s="109">
        <v>0</v>
      </c>
      <c r="BI41" s="109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09">
        <v>0</v>
      </c>
      <c r="BT41" s="109">
        <v>0</v>
      </c>
      <c r="BU41" s="109">
        <v>0</v>
      </c>
      <c r="BV41" s="109">
        <v>0</v>
      </c>
      <c r="BW41" s="109">
        <v>0</v>
      </c>
      <c r="BX41" s="109">
        <v>0</v>
      </c>
      <c r="BY41" s="109">
        <v>0</v>
      </c>
      <c r="BZ41" s="109">
        <v>0</v>
      </c>
      <c r="CA41" s="136" t="s">
        <v>839</v>
      </c>
    </row>
    <row r="42" spans="1:81" ht="315" x14ac:dyDescent="0.25">
      <c r="A42" s="117" t="s">
        <v>1185</v>
      </c>
      <c r="B42" s="242" t="s">
        <v>1186</v>
      </c>
      <c r="C42" s="117" t="s">
        <v>1187</v>
      </c>
      <c r="D42" s="101">
        <f>Ф12!D40</f>
        <v>0.51066</v>
      </c>
      <c r="E42" s="219">
        <v>0</v>
      </c>
      <c r="F42" s="109">
        <f t="shared" si="16"/>
        <v>0.51066</v>
      </c>
      <c r="G42" s="109">
        <f t="shared" si="17"/>
        <v>0</v>
      </c>
      <c r="H42" s="109">
        <f t="shared" si="18"/>
        <v>0</v>
      </c>
      <c r="I42" s="109">
        <f t="shared" si="19"/>
        <v>0</v>
      </c>
      <c r="J42" s="109">
        <f t="shared" si="20"/>
        <v>0</v>
      </c>
      <c r="K42" s="109">
        <f t="shared" si="21"/>
        <v>20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0</v>
      </c>
      <c r="AE42" s="101">
        <v>0</v>
      </c>
      <c r="AF42" s="101">
        <v>0</v>
      </c>
      <c r="AG42" s="101">
        <v>0</v>
      </c>
      <c r="AH42" s="101">
        <f t="shared" si="25"/>
        <v>0.51066</v>
      </c>
      <c r="AI42" s="101">
        <v>0</v>
      </c>
      <c r="AJ42" s="101">
        <v>0</v>
      </c>
      <c r="AK42" s="101">
        <v>0</v>
      </c>
      <c r="AL42" s="101">
        <v>0</v>
      </c>
      <c r="AM42" s="109">
        <v>20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09">
        <v>0</v>
      </c>
      <c r="BC42" s="109">
        <v>0</v>
      </c>
      <c r="BD42" s="109">
        <v>0</v>
      </c>
      <c r="BE42" s="109">
        <v>0</v>
      </c>
      <c r="BF42" s="109">
        <v>0</v>
      </c>
      <c r="BG42" s="109">
        <v>0</v>
      </c>
      <c r="BH42" s="109">
        <v>0</v>
      </c>
      <c r="BI42" s="109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09">
        <v>0</v>
      </c>
      <c r="BT42" s="109">
        <v>0</v>
      </c>
      <c r="BU42" s="109">
        <v>0</v>
      </c>
      <c r="BV42" s="109">
        <v>0</v>
      </c>
      <c r="BW42" s="109">
        <v>0</v>
      </c>
      <c r="BX42" s="109">
        <v>0</v>
      </c>
      <c r="BY42" s="109">
        <v>0</v>
      </c>
      <c r="BZ42" s="109">
        <v>0</v>
      </c>
      <c r="CA42" s="136" t="s">
        <v>839</v>
      </c>
    </row>
    <row r="43" spans="1:81" ht="47.25" x14ac:dyDescent="0.25">
      <c r="A43" s="117" t="s">
        <v>32</v>
      </c>
      <c r="B43" s="242" t="s">
        <v>843</v>
      </c>
      <c r="C43" s="117" t="s">
        <v>839</v>
      </c>
      <c r="D43" s="101">
        <f>Ф12!D41</f>
        <v>1.8372400000000002</v>
      </c>
      <c r="E43" s="219">
        <v>0</v>
      </c>
      <c r="F43" s="109">
        <f t="shared" si="16"/>
        <v>1.8372400000000002</v>
      </c>
      <c r="G43" s="109">
        <f t="shared" si="17"/>
        <v>0</v>
      </c>
      <c r="H43" s="109">
        <f t="shared" si="18"/>
        <v>0</v>
      </c>
      <c r="I43" s="109">
        <f t="shared" si="19"/>
        <v>1.4219999999999999</v>
      </c>
      <c r="J43" s="109">
        <f t="shared" si="20"/>
        <v>0</v>
      </c>
      <c r="K43" s="109">
        <f t="shared" si="21"/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f t="shared" si="25"/>
        <v>1.8372400000000002</v>
      </c>
      <c r="AI43" s="101">
        <v>0</v>
      </c>
      <c r="AJ43" s="101">
        <v>0</v>
      </c>
      <c r="AK43" s="114">
        <f>AK44+AK45+AK46</f>
        <v>1.4219999999999999</v>
      </c>
      <c r="AL43" s="101">
        <v>0</v>
      </c>
      <c r="AM43" s="101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09">
        <v>0</v>
      </c>
      <c r="BC43" s="109">
        <v>0</v>
      </c>
      <c r="BD43" s="109">
        <v>0</v>
      </c>
      <c r="BE43" s="109">
        <v>0</v>
      </c>
      <c r="BF43" s="109">
        <v>0</v>
      </c>
      <c r="BG43" s="109">
        <v>0</v>
      </c>
      <c r="BH43" s="109">
        <v>0</v>
      </c>
      <c r="BI43" s="109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09">
        <v>0</v>
      </c>
      <c r="BT43" s="109">
        <v>0</v>
      </c>
      <c r="BU43" s="109">
        <v>0</v>
      </c>
      <c r="BV43" s="109">
        <v>0</v>
      </c>
      <c r="BW43" s="109">
        <v>0</v>
      </c>
      <c r="BX43" s="109">
        <v>0</v>
      </c>
      <c r="BY43" s="109">
        <v>0</v>
      </c>
      <c r="BZ43" s="109">
        <v>0</v>
      </c>
      <c r="CA43" s="136" t="s">
        <v>839</v>
      </c>
    </row>
    <row r="44" spans="1:81" ht="63" x14ac:dyDescent="0.25">
      <c r="A44" s="117" t="s">
        <v>1175</v>
      </c>
      <c r="B44" s="242" t="s">
        <v>1176</v>
      </c>
      <c r="C44" s="117" t="s">
        <v>1177</v>
      </c>
      <c r="D44" s="101">
        <f>Ф12!D42</f>
        <v>0.54918999999999996</v>
      </c>
      <c r="E44" s="219">
        <v>0</v>
      </c>
      <c r="F44" s="109">
        <f t="shared" si="16"/>
        <v>0.54918999999999996</v>
      </c>
      <c r="G44" s="109">
        <f t="shared" si="17"/>
        <v>0</v>
      </c>
      <c r="H44" s="109">
        <f t="shared" si="18"/>
        <v>0</v>
      </c>
      <c r="I44" s="109">
        <f t="shared" si="19"/>
        <v>0.44400000000000001</v>
      </c>
      <c r="J44" s="109">
        <f t="shared" si="20"/>
        <v>0</v>
      </c>
      <c r="K44" s="109">
        <f t="shared" si="21"/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f t="shared" si="25"/>
        <v>0.54918999999999996</v>
      </c>
      <c r="AI44" s="101">
        <v>0</v>
      </c>
      <c r="AJ44" s="101">
        <v>0</v>
      </c>
      <c r="AK44" s="114">
        <v>0.44400000000000001</v>
      </c>
      <c r="AL44" s="101">
        <v>0</v>
      </c>
      <c r="AM44" s="101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09">
        <v>0</v>
      </c>
      <c r="BC44" s="109">
        <v>0</v>
      </c>
      <c r="BD44" s="109">
        <v>0</v>
      </c>
      <c r="BE44" s="109">
        <v>0</v>
      </c>
      <c r="BF44" s="109">
        <v>0</v>
      </c>
      <c r="BG44" s="109">
        <v>0</v>
      </c>
      <c r="BH44" s="109">
        <v>0</v>
      </c>
      <c r="BI44" s="109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09">
        <v>0</v>
      </c>
      <c r="BT44" s="109">
        <v>0</v>
      </c>
      <c r="BU44" s="109">
        <v>0</v>
      </c>
      <c r="BV44" s="109">
        <v>0</v>
      </c>
      <c r="BW44" s="109">
        <v>0</v>
      </c>
      <c r="BX44" s="109">
        <v>0</v>
      </c>
      <c r="BY44" s="109">
        <v>0</v>
      </c>
      <c r="BZ44" s="109">
        <v>0</v>
      </c>
      <c r="CA44" s="136" t="s">
        <v>839</v>
      </c>
    </row>
    <row r="45" spans="1:81" ht="110.25" x14ac:dyDescent="0.25">
      <c r="A45" s="117" t="s">
        <v>1178</v>
      </c>
      <c r="B45" s="242" t="s">
        <v>1179</v>
      </c>
      <c r="C45" s="117" t="s">
        <v>1180</v>
      </c>
      <c r="D45" s="101">
        <f>Ф12!D43</f>
        <v>0.79308000000000001</v>
      </c>
      <c r="E45" s="219">
        <v>0</v>
      </c>
      <c r="F45" s="109">
        <f t="shared" si="16"/>
        <v>0.79308000000000001</v>
      </c>
      <c r="G45" s="109">
        <f t="shared" si="17"/>
        <v>0</v>
      </c>
      <c r="H45" s="109">
        <f t="shared" si="18"/>
        <v>0</v>
      </c>
      <c r="I45" s="109">
        <f t="shared" si="19"/>
        <v>0.53400000000000003</v>
      </c>
      <c r="J45" s="109">
        <f t="shared" si="20"/>
        <v>0</v>
      </c>
      <c r="K45" s="109">
        <f t="shared" si="21"/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f t="shared" si="25"/>
        <v>0.79308000000000001</v>
      </c>
      <c r="AI45" s="101">
        <v>0</v>
      </c>
      <c r="AJ45" s="101">
        <v>0</v>
      </c>
      <c r="AK45" s="114">
        <v>0.53400000000000003</v>
      </c>
      <c r="AL45" s="101">
        <v>0</v>
      </c>
      <c r="AM45" s="101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09">
        <v>0</v>
      </c>
      <c r="BC45" s="109">
        <v>0</v>
      </c>
      <c r="BD45" s="109">
        <v>0</v>
      </c>
      <c r="BE45" s="109">
        <v>0</v>
      </c>
      <c r="BF45" s="109">
        <v>0</v>
      </c>
      <c r="BG45" s="109">
        <v>0</v>
      </c>
      <c r="BH45" s="109">
        <v>0</v>
      </c>
      <c r="BI45" s="109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09">
        <v>0</v>
      </c>
      <c r="BT45" s="109">
        <v>0</v>
      </c>
      <c r="BU45" s="109">
        <v>0</v>
      </c>
      <c r="BV45" s="109">
        <v>0</v>
      </c>
      <c r="BW45" s="109">
        <v>0</v>
      </c>
      <c r="BX45" s="109">
        <v>0</v>
      </c>
      <c r="BY45" s="109">
        <v>0</v>
      </c>
      <c r="BZ45" s="109">
        <v>0</v>
      </c>
      <c r="CA45" s="136" t="s">
        <v>839</v>
      </c>
    </row>
    <row r="46" spans="1:81" ht="47.25" x14ac:dyDescent="0.25">
      <c r="A46" s="117" t="s">
        <v>1181</v>
      </c>
      <c r="B46" s="242" t="s">
        <v>1182</v>
      </c>
      <c r="C46" s="117" t="s">
        <v>1183</v>
      </c>
      <c r="D46" s="101">
        <f>Ф12!D44</f>
        <v>0.49497000000000008</v>
      </c>
      <c r="E46" s="219">
        <v>0</v>
      </c>
      <c r="F46" s="109">
        <f t="shared" si="16"/>
        <v>0.49497000000000008</v>
      </c>
      <c r="G46" s="109">
        <f t="shared" si="17"/>
        <v>0</v>
      </c>
      <c r="H46" s="109">
        <f t="shared" si="18"/>
        <v>0</v>
      </c>
      <c r="I46" s="109">
        <f t="shared" si="19"/>
        <v>0.44400000000000001</v>
      </c>
      <c r="J46" s="109">
        <f t="shared" si="20"/>
        <v>0</v>
      </c>
      <c r="K46" s="109">
        <f t="shared" si="21"/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f t="shared" si="25"/>
        <v>0.49497000000000008</v>
      </c>
      <c r="AI46" s="101">
        <v>0</v>
      </c>
      <c r="AJ46" s="101">
        <v>0</v>
      </c>
      <c r="AK46" s="114">
        <v>0.44400000000000001</v>
      </c>
      <c r="AL46" s="101">
        <v>0</v>
      </c>
      <c r="AM46" s="101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0</v>
      </c>
      <c r="BD46" s="109">
        <v>0</v>
      </c>
      <c r="BE46" s="109">
        <v>0</v>
      </c>
      <c r="BF46" s="109">
        <v>0</v>
      </c>
      <c r="BG46" s="109">
        <v>0</v>
      </c>
      <c r="BH46" s="109">
        <v>0</v>
      </c>
      <c r="BI46" s="109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09">
        <v>0</v>
      </c>
      <c r="BT46" s="109">
        <v>0</v>
      </c>
      <c r="BU46" s="109">
        <v>0</v>
      </c>
      <c r="BV46" s="109">
        <v>0</v>
      </c>
      <c r="BW46" s="109">
        <v>0</v>
      </c>
      <c r="BX46" s="109">
        <v>0</v>
      </c>
      <c r="BY46" s="109">
        <v>0</v>
      </c>
      <c r="BZ46" s="109">
        <v>0</v>
      </c>
      <c r="CA46" s="136" t="s">
        <v>839</v>
      </c>
    </row>
    <row r="47" spans="1:81" ht="31.5" x14ac:dyDescent="0.25">
      <c r="A47" s="117" t="s">
        <v>36</v>
      </c>
      <c r="B47" s="242" t="s">
        <v>844</v>
      </c>
      <c r="C47" s="117" t="s">
        <v>839</v>
      </c>
      <c r="D47" s="101">
        <f>Ф12!D45</f>
        <v>4.8674600000000003</v>
      </c>
      <c r="E47" s="219">
        <v>0</v>
      </c>
      <c r="F47" s="109">
        <f t="shared" si="16"/>
        <v>4.8674600000000003</v>
      </c>
      <c r="G47" s="109">
        <f t="shared" si="17"/>
        <v>0</v>
      </c>
      <c r="H47" s="109">
        <f t="shared" si="18"/>
        <v>0</v>
      </c>
      <c r="I47" s="109">
        <f t="shared" si="19"/>
        <v>0</v>
      </c>
      <c r="J47" s="109">
        <f t="shared" si="20"/>
        <v>0</v>
      </c>
      <c r="K47" s="109">
        <f t="shared" si="21"/>
        <v>3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101">
        <f t="shared" si="25"/>
        <v>4.8674600000000003</v>
      </c>
      <c r="AI47" s="101">
        <v>0</v>
      </c>
      <c r="AJ47" s="101">
        <v>0</v>
      </c>
      <c r="AK47" s="101">
        <v>0</v>
      </c>
      <c r="AL47" s="101">
        <v>0</v>
      </c>
      <c r="AM47" s="114">
        <f>AM48+AM49+AM50</f>
        <v>3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09">
        <v>0</v>
      </c>
      <c r="BC47" s="109">
        <v>0</v>
      </c>
      <c r="BD47" s="109">
        <v>0</v>
      </c>
      <c r="BE47" s="109">
        <v>0</v>
      </c>
      <c r="BF47" s="109">
        <v>0</v>
      </c>
      <c r="BG47" s="109">
        <v>0</v>
      </c>
      <c r="BH47" s="109">
        <v>0</v>
      </c>
      <c r="BI47" s="109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09">
        <v>0</v>
      </c>
      <c r="BT47" s="109">
        <v>0</v>
      </c>
      <c r="BU47" s="109">
        <v>0</v>
      </c>
      <c r="BV47" s="109">
        <v>0</v>
      </c>
      <c r="BW47" s="109">
        <v>0</v>
      </c>
      <c r="BX47" s="109">
        <v>0</v>
      </c>
      <c r="BY47" s="109">
        <v>0</v>
      </c>
      <c r="BZ47" s="109">
        <v>0</v>
      </c>
      <c r="CA47" s="136" t="s">
        <v>839</v>
      </c>
    </row>
    <row r="48" spans="1:81" x14ac:dyDescent="0.25">
      <c r="A48" s="117" t="s">
        <v>1154</v>
      </c>
      <c r="B48" s="242" t="s">
        <v>1195</v>
      </c>
      <c r="C48" s="117" t="s">
        <v>1155</v>
      </c>
      <c r="D48" s="101">
        <f>Ф12!D46</f>
        <v>1.71746</v>
      </c>
      <c r="E48" s="219">
        <v>0</v>
      </c>
      <c r="F48" s="109">
        <f t="shared" si="16"/>
        <v>1.71746</v>
      </c>
      <c r="G48" s="109">
        <f t="shared" si="17"/>
        <v>0</v>
      </c>
      <c r="H48" s="109">
        <f t="shared" si="18"/>
        <v>0</v>
      </c>
      <c r="I48" s="109">
        <f t="shared" si="19"/>
        <v>0</v>
      </c>
      <c r="J48" s="109">
        <f t="shared" si="20"/>
        <v>0</v>
      </c>
      <c r="K48" s="109">
        <f t="shared" si="21"/>
        <v>1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v>0</v>
      </c>
      <c r="AH48" s="101">
        <f t="shared" si="25"/>
        <v>1.71746</v>
      </c>
      <c r="AI48" s="101">
        <v>0</v>
      </c>
      <c r="AJ48" s="101">
        <v>0</v>
      </c>
      <c r="AK48" s="101">
        <v>0</v>
      </c>
      <c r="AL48" s="101">
        <v>0</v>
      </c>
      <c r="AM48" s="114">
        <v>1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09">
        <v>0</v>
      </c>
      <c r="BC48" s="109">
        <v>0</v>
      </c>
      <c r="BD48" s="109">
        <v>0</v>
      </c>
      <c r="BE48" s="109">
        <v>0</v>
      </c>
      <c r="BF48" s="109">
        <v>0</v>
      </c>
      <c r="BG48" s="109">
        <v>0</v>
      </c>
      <c r="BH48" s="109">
        <v>0</v>
      </c>
      <c r="BI48" s="109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09">
        <v>0</v>
      </c>
      <c r="BT48" s="109">
        <v>0</v>
      </c>
      <c r="BU48" s="109">
        <v>0</v>
      </c>
      <c r="BV48" s="109">
        <v>0</v>
      </c>
      <c r="BW48" s="109">
        <v>0</v>
      </c>
      <c r="BX48" s="109">
        <v>0</v>
      </c>
      <c r="BY48" s="109">
        <v>0</v>
      </c>
      <c r="BZ48" s="109">
        <v>0</v>
      </c>
      <c r="CA48" s="136" t="s">
        <v>839</v>
      </c>
    </row>
    <row r="49" spans="1:79" x14ac:dyDescent="0.25">
      <c r="A49" s="117" t="s">
        <v>1156</v>
      </c>
      <c r="B49" s="242" t="s">
        <v>1196</v>
      </c>
      <c r="C49" s="117" t="s">
        <v>1157</v>
      </c>
      <c r="D49" s="101">
        <f>Ф12!D47</f>
        <v>2.2300000000000004</v>
      </c>
      <c r="E49" s="219">
        <v>0</v>
      </c>
      <c r="F49" s="109">
        <f t="shared" si="16"/>
        <v>2.2300000000000004</v>
      </c>
      <c r="G49" s="109">
        <f t="shared" si="17"/>
        <v>0</v>
      </c>
      <c r="H49" s="109">
        <f t="shared" si="18"/>
        <v>0</v>
      </c>
      <c r="I49" s="109">
        <f t="shared" si="19"/>
        <v>0</v>
      </c>
      <c r="J49" s="109">
        <f t="shared" si="20"/>
        <v>0</v>
      </c>
      <c r="K49" s="109">
        <f t="shared" si="21"/>
        <v>1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v>0</v>
      </c>
      <c r="AD49" s="101">
        <v>0</v>
      </c>
      <c r="AE49" s="101">
        <v>0</v>
      </c>
      <c r="AF49" s="101">
        <v>0</v>
      </c>
      <c r="AG49" s="101">
        <v>0</v>
      </c>
      <c r="AH49" s="101">
        <f t="shared" si="25"/>
        <v>2.2300000000000004</v>
      </c>
      <c r="AI49" s="101">
        <v>0</v>
      </c>
      <c r="AJ49" s="101">
        <v>0</v>
      </c>
      <c r="AK49" s="101">
        <v>0</v>
      </c>
      <c r="AL49" s="101">
        <v>0</v>
      </c>
      <c r="AM49" s="114">
        <v>1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09">
        <v>0</v>
      </c>
      <c r="BC49" s="109">
        <v>0</v>
      </c>
      <c r="BD49" s="109">
        <v>0</v>
      </c>
      <c r="BE49" s="109">
        <v>0</v>
      </c>
      <c r="BF49" s="109">
        <v>0</v>
      </c>
      <c r="BG49" s="109">
        <v>0</v>
      </c>
      <c r="BH49" s="109">
        <v>0</v>
      </c>
      <c r="BI49" s="109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09">
        <v>0</v>
      </c>
      <c r="BT49" s="109">
        <v>0</v>
      </c>
      <c r="BU49" s="109">
        <v>0</v>
      </c>
      <c r="BV49" s="109">
        <v>0</v>
      </c>
      <c r="BW49" s="109">
        <v>0</v>
      </c>
      <c r="BX49" s="109">
        <v>0</v>
      </c>
      <c r="BY49" s="109">
        <v>0</v>
      </c>
      <c r="BZ49" s="109">
        <v>0</v>
      </c>
      <c r="CA49" s="136" t="s">
        <v>839</v>
      </c>
    </row>
    <row r="50" spans="1:79" ht="31.5" x14ac:dyDescent="0.25">
      <c r="A50" s="117" t="s">
        <v>1158</v>
      </c>
      <c r="B50" s="242" t="s">
        <v>1197</v>
      </c>
      <c r="C50" s="117" t="s">
        <v>1159</v>
      </c>
      <c r="D50" s="101">
        <f>Ф12!D48</f>
        <v>0.92000000000000015</v>
      </c>
      <c r="E50" s="219">
        <v>0</v>
      </c>
      <c r="F50" s="109">
        <f t="shared" si="16"/>
        <v>0.92000000000000015</v>
      </c>
      <c r="G50" s="109">
        <f t="shared" si="17"/>
        <v>0</v>
      </c>
      <c r="H50" s="109">
        <f t="shared" si="18"/>
        <v>0</v>
      </c>
      <c r="I50" s="109">
        <f t="shared" si="19"/>
        <v>0</v>
      </c>
      <c r="J50" s="109">
        <f t="shared" si="20"/>
        <v>0</v>
      </c>
      <c r="K50" s="109">
        <f t="shared" si="21"/>
        <v>1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f t="shared" si="25"/>
        <v>0.92000000000000015</v>
      </c>
      <c r="AI50" s="101">
        <v>0</v>
      </c>
      <c r="AJ50" s="101">
        <v>0</v>
      </c>
      <c r="AK50" s="101">
        <v>0</v>
      </c>
      <c r="AL50" s="101">
        <v>0</v>
      </c>
      <c r="AM50" s="114">
        <v>1</v>
      </c>
      <c r="AN50" s="109">
        <v>0</v>
      </c>
      <c r="AO50" s="109">
        <v>0</v>
      </c>
      <c r="AP50" s="109">
        <v>0</v>
      </c>
      <c r="AQ50" s="109">
        <v>0</v>
      </c>
      <c r="AR50" s="109">
        <v>0</v>
      </c>
      <c r="AS50" s="109">
        <v>0</v>
      </c>
      <c r="AT50" s="109">
        <v>0</v>
      </c>
      <c r="AU50" s="109">
        <v>0</v>
      </c>
      <c r="AV50" s="109">
        <v>0</v>
      </c>
      <c r="AW50" s="109">
        <v>0</v>
      </c>
      <c r="AX50" s="109">
        <v>0</v>
      </c>
      <c r="AY50" s="109">
        <v>0</v>
      </c>
      <c r="AZ50" s="109">
        <v>0</v>
      </c>
      <c r="BA50" s="109">
        <v>0</v>
      </c>
      <c r="BB50" s="109">
        <v>0</v>
      </c>
      <c r="BC50" s="109">
        <v>0</v>
      </c>
      <c r="BD50" s="109">
        <v>0</v>
      </c>
      <c r="BE50" s="109">
        <v>0</v>
      </c>
      <c r="BF50" s="109">
        <v>0</v>
      </c>
      <c r="BG50" s="109">
        <v>0</v>
      </c>
      <c r="BH50" s="109">
        <v>0</v>
      </c>
      <c r="BI50" s="109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09">
        <v>0</v>
      </c>
      <c r="BT50" s="109">
        <v>0</v>
      </c>
      <c r="BU50" s="109">
        <v>0</v>
      </c>
      <c r="BV50" s="109">
        <v>0</v>
      </c>
      <c r="BW50" s="109">
        <v>0</v>
      </c>
      <c r="BX50" s="109">
        <v>0</v>
      </c>
      <c r="BY50" s="109">
        <v>0</v>
      </c>
      <c r="BZ50" s="109">
        <v>0</v>
      </c>
      <c r="CA50" s="136" t="s">
        <v>839</v>
      </c>
    </row>
  </sheetData>
  <mergeCells count="49">
    <mergeCell ref="BY2:CA2"/>
    <mergeCell ref="A9:AM9"/>
    <mergeCell ref="O10:P10"/>
    <mergeCell ref="Q10:R10"/>
    <mergeCell ref="N13:Z13"/>
    <mergeCell ref="N12:AG12"/>
    <mergeCell ref="BX4:CA4"/>
    <mergeCell ref="F24:K24"/>
    <mergeCell ref="AA24:AF24"/>
    <mergeCell ref="AH24:AM24"/>
    <mergeCell ref="E23:K23"/>
    <mergeCell ref="A21:A25"/>
    <mergeCell ref="B21:B25"/>
    <mergeCell ref="C21:C25"/>
    <mergeCell ref="D21:D25"/>
    <mergeCell ref="E21:AM21"/>
    <mergeCell ref="M24:R24"/>
    <mergeCell ref="T24:Y24"/>
    <mergeCell ref="E22:AM22"/>
    <mergeCell ref="S23:Y23"/>
    <mergeCell ref="L23:R23"/>
    <mergeCell ref="AN21:BV21"/>
    <mergeCell ref="BP23:BV23"/>
    <mergeCell ref="BB23:BH23"/>
    <mergeCell ref="BI23:BO23"/>
    <mergeCell ref="BY6:CA6"/>
    <mergeCell ref="AN23:AT23"/>
    <mergeCell ref="AU23:BA23"/>
    <mergeCell ref="Z23:AF23"/>
    <mergeCell ref="BW21:BZ23"/>
    <mergeCell ref="AG23:AM23"/>
    <mergeCell ref="O18:AI18"/>
    <mergeCell ref="AN22:BV22"/>
    <mergeCell ref="AO24:AT24"/>
    <mergeCell ref="AV24:BA24"/>
    <mergeCell ref="BC24:BH24"/>
    <mergeCell ref="BQ24:BV24"/>
    <mergeCell ref="BJ24:BO24"/>
    <mergeCell ref="BX19:CA19"/>
    <mergeCell ref="BZ18:CA18"/>
    <mergeCell ref="BW24:BX24"/>
    <mergeCell ref="CA21:CA25"/>
    <mergeCell ref="BY24:BZ24"/>
    <mergeCell ref="BY14:CA14"/>
    <mergeCell ref="BY13:CA13"/>
    <mergeCell ref="BY16:CA16"/>
    <mergeCell ref="BY15:CA15"/>
    <mergeCell ref="CB18:CG18"/>
    <mergeCell ref="Q17:CA17"/>
  </mergeCells>
  <phoneticPr fontId="17" type="noConversion"/>
  <pageMargins left="0" right="0" top="0" bottom="0" header="0" footer="0"/>
  <pageSetup paperSize="9" scale="29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48"/>
  <sheetViews>
    <sheetView view="pageBreakPreview" zoomScale="80" zoomScaleNormal="98" zoomScaleSheetLayoutView="80" workbookViewId="0">
      <selection activeCell="AA7" sqref="AA7"/>
    </sheetView>
  </sheetViews>
  <sheetFormatPr defaultRowHeight="15.75" x14ac:dyDescent="0.25"/>
  <cols>
    <col min="1" max="1" width="11.28515625" style="1" customWidth="1"/>
    <col min="2" max="2" width="57.7109375" style="1" customWidth="1"/>
    <col min="3" max="3" width="14.28515625" style="1" customWidth="1"/>
    <col min="4" max="4" width="19.7109375" style="1" customWidth="1"/>
    <col min="5" max="5" width="7.28515625" style="1" customWidth="1"/>
    <col min="6" max="6" width="6" style="1" customWidth="1"/>
    <col min="7" max="7" width="9" style="1" customWidth="1"/>
    <col min="8" max="8" width="7.5703125" style="1" customWidth="1"/>
    <col min="9" max="9" width="7.7109375" style="1" customWidth="1"/>
    <col min="10" max="11" width="4.7109375" style="1" customWidth="1"/>
    <col min="12" max="12" width="6.7109375" style="1" customWidth="1"/>
    <col min="13" max="19" width="4.7109375" style="1" customWidth="1"/>
    <col min="20" max="20" width="6.140625" style="1" customWidth="1"/>
    <col min="21" max="22" width="7.140625" style="1" customWidth="1"/>
    <col min="23" max="26" width="4.7109375" style="1" customWidth="1"/>
    <col min="27" max="27" width="6" style="1" customWidth="1"/>
    <col min="28" max="33" width="4.7109375" style="1" customWidth="1"/>
    <col min="34" max="34" width="6.85546875" style="1" customWidth="1"/>
    <col min="35" max="16384" width="9.140625" style="1"/>
  </cols>
  <sheetData>
    <row r="1" spans="1:34" s="3" customFormat="1" ht="12" x14ac:dyDescent="0.2">
      <c r="AH1" s="4" t="s">
        <v>793</v>
      </c>
    </row>
    <row r="2" spans="1:34" s="3" customFormat="1" ht="24" customHeight="1" x14ac:dyDescent="0.2">
      <c r="AD2" s="385" t="s">
        <v>3</v>
      </c>
      <c r="AE2" s="385"/>
      <c r="AF2" s="385"/>
      <c r="AG2" s="385"/>
      <c r="AH2" s="385"/>
    </row>
    <row r="3" spans="1:34" s="3" customFormat="1" ht="24" customHeight="1" x14ac:dyDescent="0.2">
      <c r="AD3" s="5"/>
      <c r="AE3" s="5"/>
      <c r="AF3" s="5"/>
      <c r="AG3" s="5"/>
      <c r="AH3" s="5"/>
    </row>
    <row r="4" spans="1:34" s="3" customFormat="1" ht="24.75" customHeight="1" x14ac:dyDescent="0.2">
      <c r="Y4" s="44"/>
      <c r="Z4" s="44"/>
      <c r="AA4" s="389" t="s">
        <v>846</v>
      </c>
      <c r="AB4" s="389"/>
      <c r="AC4" s="389"/>
      <c r="AD4" s="389"/>
      <c r="AE4" s="389"/>
      <c r="AF4" s="389"/>
      <c r="AG4" s="389"/>
      <c r="AH4" s="389"/>
    </row>
    <row r="5" spans="1:34" s="3" customFormat="1" ht="24" customHeight="1" x14ac:dyDescent="0.2">
      <c r="Y5" s="76"/>
      <c r="Z5" s="76"/>
      <c r="AA5" s="76"/>
      <c r="AB5" s="76"/>
      <c r="AC5" s="346" t="str">
        <f>Ф10!R5</f>
        <v>И.В. Павленко</v>
      </c>
      <c r="AD5" s="346"/>
      <c r="AE5" s="346"/>
      <c r="AF5" s="346"/>
      <c r="AG5" s="346"/>
      <c r="AH5" s="346"/>
    </row>
    <row r="6" spans="1:34" s="3" customFormat="1" ht="24" customHeight="1" x14ac:dyDescent="0.2">
      <c r="Y6" s="390" t="s">
        <v>847</v>
      </c>
      <c r="Z6" s="390"/>
      <c r="AA6" s="390"/>
      <c r="AB6" s="390"/>
      <c r="AC6" s="61"/>
      <c r="AD6" s="46"/>
      <c r="AE6" s="46"/>
      <c r="AF6" s="46"/>
      <c r="AG6" s="46"/>
      <c r="AH6" s="44"/>
    </row>
    <row r="7" spans="1:34" s="3" customFormat="1" ht="24" customHeight="1" x14ac:dyDescent="0.2">
      <c r="Y7" s="44"/>
      <c r="Z7" s="44"/>
      <c r="AA7" s="41" t="s">
        <v>848</v>
      </c>
      <c r="AB7" s="44"/>
      <c r="AC7" s="44"/>
      <c r="AD7" s="46"/>
      <c r="AE7" s="46"/>
      <c r="AF7" s="46"/>
      <c r="AG7" s="46"/>
      <c r="AH7" s="74"/>
    </row>
    <row r="8" spans="1:34" s="3" customFormat="1" ht="24" customHeight="1" x14ac:dyDescent="0.2">
      <c r="AD8" s="5"/>
      <c r="AE8" s="5"/>
      <c r="AF8" s="5"/>
      <c r="AG8" s="5"/>
      <c r="AH8" s="5"/>
    </row>
    <row r="9" spans="1:34" s="40" customFormat="1" ht="35.25" customHeight="1" x14ac:dyDescent="0.25">
      <c r="A9" s="386" t="s">
        <v>794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</row>
    <row r="10" spans="1:34" s="40" customFormat="1" ht="14.25" x14ac:dyDescent="0.2">
      <c r="J10" s="41" t="s">
        <v>693</v>
      </c>
      <c r="K10" s="378" t="str">
        <f>Ф13!O10</f>
        <v>1</v>
      </c>
      <c r="L10" s="379"/>
      <c r="M10" s="388" t="s">
        <v>725</v>
      </c>
      <c r="N10" s="388"/>
      <c r="O10" s="378" t="str">
        <f>Ф13!S10</f>
        <v>2024</v>
      </c>
      <c r="P10" s="379"/>
      <c r="Q10" s="40" t="s">
        <v>695</v>
      </c>
    </row>
    <row r="11" spans="1:34" ht="11.25" customHeight="1" x14ac:dyDescent="0.25"/>
    <row r="12" spans="1:34" s="40" customFormat="1" ht="14.25" x14ac:dyDescent="0.2">
      <c r="J12" s="41" t="s">
        <v>696</v>
      </c>
      <c r="K12" s="391" t="str">
        <f>Ф13!N12</f>
        <v>Акционерное общество "Спасскэлектросеть"</v>
      </c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</row>
    <row r="13" spans="1:34" s="2" customFormat="1" ht="10.5" customHeight="1" x14ac:dyDescent="0.2">
      <c r="K13" s="384" t="s">
        <v>4</v>
      </c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AA13" s="42"/>
      <c r="AB13" s="42"/>
    </row>
    <row r="14" spans="1:34" ht="11.25" customHeight="1" x14ac:dyDescent="0.25"/>
    <row r="15" spans="1:34" s="40" customFormat="1" ht="14.25" x14ac:dyDescent="0.2">
      <c r="N15" s="41" t="s">
        <v>697</v>
      </c>
      <c r="O15" s="378" t="str">
        <f>Ф13!S15</f>
        <v>2024</v>
      </c>
      <c r="P15" s="379"/>
      <c r="Q15" s="40" t="s">
        <v>5</v>
      </c>
    </row>
    <row r="16" spans="1:34" ht="11.25" customHeight="1" x14ac:dyDescent="0.25"/>
    <row r="17" spans="1:34" s="40" customFormat="1" ht="64.5" customHeight="1" x14ac:dyDescent="0.2">
      <c r="L17" s="41" t="s">
        <v>698</v>
      </c>
      <c r="M17" s="383" t="s">
        <v>1148</v>
      </c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</row>
    <row r="18" spans="1:34" s="2" customFormat="1" ht="12" customHeight="1" x14ac:dyDescent="0.2">
      <c r="M18" s="384" t="s">
        <v>6</v>
      </c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</row>
    <row r="19" spans="1:34" s="44" customFormat="1" ht="11.25" customHeight="1" x14ac:dyDescent="0.2">
      <c r="H19" s="48"/>
      <c r="I19" s="48"/>
      <c r="J19" s="48"/>
      <c r="K19" s="48"/>
      <c r="L19" s="48"/>
      <c r="M19" s="48"/>
      <c r="N19" s="48"/>
    </row>
    <row r="20" spans="1:34" s="3" customFormat="1" ht="15" customHeight="1" x14ac:dyDescent="0.2">
      <c r="A20" s="392" t="s">
        <v>699</v>
      </c>
      <c r="B20" s="392" t="s">
        <v>700</v>
      </c>
      <c r="C20" s="392" t="s">
        <v>701</v>
      </c>
      <c r="D20" s="392" t="s">
        <v>795</v>
      </c>
      <c r="E20" s="375" t="s">
        <v>1198</v>
      </c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7"/>
    </row>
    <row r="21" spans="1:34" s="3" customFormat="1" ht="15" customHeight="1" x14ac:dyDescent="0.2">
      <c r="A21" s="393"/>
      <c r="B21" s="393"/>
      <c r="C21" s="393"/>
      <c r="D21" s="393"/>
      <c r="E21" s="380" t="s">
        <v>0</v>
      </c>
      <c r="F21" s="381"/>
      <c r="G21" s="381"/>
      <c r="H21" s="381"/>
      <c r="I21" s="382"/>
      <c r="J21" s="380" t="s">
        <v>1</v>
      </c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2"/>
    </row>
    <row r="22" spans="1:34" s="3" customFormat="1" ht="15" customHeight="1" x14ac:dyDescent="0.2">
      <c r="A22" s="393"/>
      <c r="B22" s="393"/>
      <c r="C22" s="393"/>
      <c r="D22" s="393"/>
      <c r="E22" s="380" t="s">
        <v>706</v>
      </c>
      <c r="F22" s="381"/>
      <c r="G22" s="381"/>
      <c r="H22" s="381"/>
      <c r="I22" s="382"/>
      <c r="J22" s="380" t="s">
        <v>706</v>
      </c>
      <c r="K22" s="381"/>
      <c r="L22" s="381"/>
      <c r="M22" s="381"/>
      <c r="N22" s="382"/>
      <c r="O22" s="380" t="s">
        <v>707</v>
      </c>
      <c r="P22" s="381"/>
      <c r="Q22" s="381"/>
      <c r="R22" s="381"/>
      <c r="S22" s="382"/>
      <c r="T22" s="380" t="s">
        <v>708</v>
      </c>
      <c r="U22" s="381"/>
      <c r="V22" s="381"/>
      <c r="W22" s="381"/>
      <c r="X22" s="382"/>
      <c r="Y22" s="380" t="s">
        <v>709</v>
      </c>
      <c r="Z22" s="381"/>
      <c r="AA22" s="381"/>
      <c r="AB22" s="381"/>
      <c r="AC22" s="382"/>
      <c r="AD22" s="380" t="s">
        <v>710</v>
      </c>
      <c r="AE22" s="381"/>
      <c r="AF22" s="381"/>
      <c r="AG22" s="381"/>
      <c r="AH22" s="382"/>
    </row>
    <row r="23" spans="1:34" s="3" customFormat="1" ht="93.75" customHeight="1" x14ac:dyDescent="0.2">
      <c r="A23" s="393"/>
      <c r="B23" s="393"/>
      <c r="C23" s="393"/>
      <c r="D23" s="393"/>
      <c r="E23" s="49" t="s">
        <v>739</v>
      </c>
      <c r="F23" s="49" t="s">
        <v>740</v>
      </c>
      <c r="G23" s="49" t="s">
        <v>741</v>
      </c>
      <c r="H23" s="49" t="s">
        <v>346</v>
      </c>
      <c r="I23" s="49" t="s">
        <v>742</v>
      </c>
      <c r="J23" s="49" t="s">
        <v>739</v>
      </c>
      <c r="K23" s="49" t="s">
        <v>740</v>
      </c>
      <c r="L23" s="49" t="s">
        <v>741</v>
      </c>
      <c r="M23" s="49" t="s">
        <v>346</v>
      </c>
      <c r="N23" s="49" t="s">
        <v>742</v>
      </c>
      <c r="O23" s="49" t="s">
        <v>739</v>
      </c>
      <c r="P23" s="49" t="s">
        <v>740</v>
      </c>
      <c r="Q23" s="49" t="s">
        <v>741</v>
      </c>
      <c r="R23" s="49" t="s">
        <v>346</v>
      </c>
      <c r="S23" s="49" t="s">
        <v>742</v>
      </c>
      <c r="T23" s="49" t="s">
        <v>739</v>
      </c>
      <c r="U23" s="49" t="s">
        <v>740</v>
      </c>
      <c r="V23" s="49" t="s">
        <v>741</v>
      </c>
      <c r="W23" s="49" t="s">
        <v>346</v>
      </c>
      <c r="X23" s="49" t="s">
        <v>742</v>
      </c>
      <c r="Y23" s="49" t="s">
        <v>739</v>
      </c>
      <c r="Z23" s="49" t="s">
        <v>740</v>
      </c>
      <c r="AA23" s="49" t="s">
        <v>741</v>
      </c>
      <c r="AB23" s="49" t="s">
        <v>346</v>
      </c>
      <c r="AC23" s="49" t="s">
        <v>742</v>
      </c>
      <c r="AD23" s="49" t="s">
        <v>739</v>
      </c>
      <c r="AE23" s="49" t="s">
        <v>740</v>
      </c>
      <c r="AF23" s="49" t="s">
        <v>741</v>
      </c>
      <c r="AG23" s="49" t="s">
        <v>346</v>
      </c>
      <c r="AH23" s="49" t="s">
        <v>742</v>
      </c>
    </row>
    <row r="24" spans="1:34" s="3" customFormat="1" ht="18" customHeight="1" x14ac:dyDescent="0.2">
      <c r="A24" s="50">
        <v>1</v>
      </c>
      <c r="B24" s="50">
        <v>2</v>
      </c>
      <c r="C24" s="50">
        <v>3</v>
      </c>
      <c r="D24" s="50">
        <v>4</v>
      </c>
      <c r="E24" s="50" t="s">
        <v>159</v>
      </c>
      <c r="F24" s="50" t="s">
        <v>164</v>
      </c>
      <c r="G24" s="50" t="s">
        <v>165</v>
      </c>
      <c r="H24" s="50" t="s">
        <v>166</v>
      </c>
      <c r="I24" s="50" t="s">
        <v>167</v>
      </c>
      <c r="J24" s="50" t="s">
        <v>176</v>
      </c>
      <c r="K24" s="50" t="s">
        <v>180</v>
      </c>
      <c r="L24" s="50" t="s">
        <v>182</v>
      </c>
      <c r="M24" s="50" t="s">
        <v>184</v>
      </c>
      <c r="N24" s="50" t="s">
        <v>186</v>
      </c>
      <c r="O24" s="50" t="s">
        <v>199</v>
      </c>
      <c r="P24" s="50" t="s">
        <v>203</v>
      </c>
      <c r="Q24" s="50" t="s">
        <v>204</v>
      </c>
      <c r="R24" s="50" t="s">
        <v>205</v>
      </c>
      <c r="S24" s="50" t="s">
        <v>206</v>
      </c>
      <c r="T24" s="50" t="s">
        <v>544</v>
      </c>
      <c r="U24" s="50" t="s">
        <v>546</v>
      </c>
      <c r="V24" s="50" t="s">
        <v>548</v>
      </c>
      <c r="W24" s="50" t="s">
        <v>549</v>
      </c>
      <c r="X24" s="50" t="s">
        <v>796</v>
      </c>
      <c r="Y24" s="50" t="s">
        <v>552</v>
      </c>
      <c r="Z24" s="50" t="s">
        <v>554</v>
      </c>
      <c r="AA24" s="50" t="s">
        <v>558</v>
      </c>
      <c r="AB24" s="50" t="s">
        <v>562</v>
      </c>
      <c r="AC24" s="50" t="s">
        <v>797</v>
      </c>
      <c r="AD24" s="50" t="s">
        <v>567</v>
      </c>
      <c r="AE24" s="50" t="s">
        <v>571</v>
      </c>
      <c r="AF24" s="50" t="s">
        <v>572</v>
      </c>
      <c r="AG24" s="50" t="s">
        <v>573</v>
      </c>
      <c r="AH24" s="50" t="s">
        <v>574</v>
      </c>
    </row>
    <row r="25" spans="1:34" s="3" customFormat="1" ht="15.75" customHeight="1" x14ac:dyDescent="0.2">
      <c r="A25" s="112" t="s">
        <v>1143</v>
      </c>
      <c r="B25" s="113" t="s">
        <v>712</v>
      </c>
      <c r="C25" s="102" t="s">
        <v>839</v>
      </c>
      <c r="D25" s="102"/>
      <c r="E25" s="101">
        <f>Ф13!AI27</f>
        <v>18.96</v>
      </c>
      <c r="F25" s="101">
        <f>Ф13!AJ27</f>
        <v>0</v>
      </c>
      <c r="G25" s="101">
        <f>Ф13!AK27</f>
        <v>1.4219999999999999</v>
      </c>
      <c r="H25" s="101">
        <f>Ф13!AL27</f>
        <v>0</v>
      </c>
      <c r="I25" s="101">
        <f>Ф13!AM27</f>
        <v>31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</row>
    <row r="26" spans="1:34" s="89" customFormat="1" ht="39" customHeight="1" x14ac:dyDescent="0.2">
      <c r="A26" s="85" t="s">
        <v>833</v>
      </c>
      <c r="B26" s="86" t="s">
        <v>834</v>
      </c>
      <c r="C26" s="82" t="s">
        <v>839</v>
      </c>
      <c r="D26" s="82" t="s">
        <v>839</v>
      </c>
      <c r="E26" s="101">
        <f>Ф13!AI28</f>
        <v>18.96</v>
      </c>
      <c r="F26" s="101">
        <f>Ф13!AJ28</f>
        <v>0</v>
      </c>
      <c r="G26" s="101">
        <f>Ф13!AK28</f>
        <v>0</v>
      </c>
      <c r="H26" s="101">
        <f>Ф13!AL28</f>
        <v>0</v>
      </c>
      <c r="I26" s="101">
        <f>Ф13!AM28</f>
        <v>28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0</v>
      </c>
      <c r="AH26" s="121">
        <v>0</v>
      </c>
    </row>
    <row r="27" spans="1:34" s="84" customFormat="1" ht="31.5" customHeight="1" x14ac:dyDescent="0.25">
      <c r="A27" s="85" t="s">
        <v>835</v>
      </c>
      <c r="B27" s="86" t="s">
        <v>836</v>
      </c>
      <c r="C27" s="82" t="s">
        <v>839</v>
      </c>
      <c r="D27" s="82" t="s">
        <v>839</v>
      </c>
      <c r="E27" s="101">
        <f>Ф13!AI29</f>
        <v>0</v>
      </c>
      <c r="F27" s="101">
        <f>Ф13!AJ29</f>
        <v>0</v>
      </c>
      <c r="G27" s="101">
        <f>Ф13!AK29</f>
        <v>1.4219999999999999</v>
      </c>
      <c r="H27" s="101">
        <f>Ф13!AL29</f>
        <v>0</v>
      </c>
      <c r="I27" s="101">
        <f>Ф13!AM29</f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</row>
    <row r="28" spans="1:34" s="87" customFormat="1" ht="39" customHeight="1" x14ac:dyDescent="0.2">
      <c r="A28" s="85" t="s">
        <v>837</v>
      </c>
      <c r="B28" s="86" t="s">
        <v>838</v>
      </c>
      <c r="C28" s="82" t="s">
        <v>839</v>
      </c>
      <c r="D28" s="82" t="s">
        <v>839</v>
      </c>
      <c r="E28" s="101">
        <f>Ф13!AI30</f>
        <v>0</v>
      </c>
      <c r="F28" s="101">
        <f>Ф13!AJ30</f>
        <v>0</v>
      </c>
      <c r="G28" s="101">
        <f>Ф13!AK30</f>
        <v>0</v>
      </c>
      <c r="H28" s="101">
        <f>Ф13!AL30</f>
        <v>0</v>
      </c>
      <c r="I28" s="101">
        <f>Ф13!AM30</f>
        <v>3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v>0</v>
      </c>
      <c r="AH28" s="121">
        <v>0</v>
      </c>
    </row>
    <row r="29" spans="1:34" s="87" customFormat="1" ht="26.25" customHeight="1" x14ac:dyDescent="0.2">
      <c r="A29" s="85" t="s">
        <v>857</v>
      </c>
      <c r="B29" s="86" t="s">
        <v>845</v>
      </c>
      <c r="C29" s="82" t="s">
        <v>839</v>
      </c>
      <c r="D29" s="82" t="s">
        <v>839</v>
      </c>
      <c r="E29" s="101">
        <f>Ф13!AI31</f>
        <v>18.96</v>
      </c>
      <c r="F29" s="101">
        <f>Ф13!AJ31</f>
        <v>0</v>
      </c>
      <c r="G29" s="101">
        <f>Ф13!AK31</f>
        <v>1.4219999999999999</v>
      </c>
      <c r="H29" s="101">
        <f>Ф13!AL31</f>
        <v>0</v>
      </c>
      <c r="I29" s="101">
        <f>Ф13!AM31</f>
        <v>31</v>
      </c>
      <c r="J29" s="121">
        <v>0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0</v>
      </c>
      <c r="AH29" s="121">
        <v>0</v>
      </c>
    </row>
    <row r="30" spans="1:34" s="84" customFormat="1" ht="26.25" customHeight="1" x14ac:dyDescent="0.25">
      <c r="A30" s="85" t="s">
        <v>28</v>
      </c>
      <c r="B30" s="86" t="s">
        <v>840</v>
      </c>
      <c r="C30" s="82" t="s">
        <v>839</v>
      </c>
      <c r="D30" s="82" t="s">
        <v>839</v>
      </c>
      <c r="E30" s="101">
        <f>Ф13!AI32</f>
        <v>18.96</v>
      </c>
      <c r="F30" s="101">
        <f>Ф13!AJ32</f>
        <v>0</v>
      </c>
      <c r="G30" s="101">
        <f>Ф13!AK32</f>
        <v>0</v>
      </c>
      <c r="H30" s="101">
        <f>Ф13!AL32</f>
        <v>0</v>
      </c>
      <c r="I30" s="101">
        <f>Ф13!AM32</f>
        <v>28</v>
      </c>
      <c r="J30" s="121">
        <v>0</v>
      </c>
      <c r="K30" s="121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0</v>
      </c>
      <c r="AH30" s="121">
        <v>0</v>
      </c>
    </row>
    <row r="31" spans="1:34" s="84" customFormat="1" ht="40.5" customHeight="1" x14ac:dyDescent="0.25">
      <c r="A31" s="85" t="s">
        <v>479</v>
      </c>
      <c r="B31" s="86" t="s">
        <v>858</v>
      </c>
      <c r="C31" s="82" t="s">
        <v>839</v>
      </c>
      <c r="D31" s="82" t="s">
        <v>839</v>
      </c>
      <c r="E31" s="101">
        <f>Ф13!AI33</f>
        <v>18.96</v>
      </c>
      <c r="F31" s="101">
        <f>Ф13!AJ33</f>
        <v>0</v>
      </c>
      <c r="G31" s="101">
        <f>Ф13!AK33</f>
        <v>0</v>
      </c>
      <c r="H31" s="101">
        <f>Ф13!AL33</f>
        <v>0</v>
      </c>
      <c r="I31" s="101">
        <f>Ф13!AM33</f>
        <v>8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  <c r="AG31" s="121">
        <v>0</v>
      </c>
      <c r="AH31" s="121">
        <v>0</v>
      </c>
    </row>
    <row r="32" spans="1:34" s="84" customFormat="1" ht="18" customHeight="1" x14ac:dyDescent="0.25">
      <c r="A32" s="80" t="s">
        <v>1160</v>
      </c>
      <c r="B32" s="81" t="s">
        <v>1161</v>
      </c>
      <c r="C32" s="82" t="s">
        <v>1162</v>
      </c>
      <c r="D32" s="82" t="s">
        <v>839</v>
      </c>
      <c r="E32" s="101">
        <f>Ф13!AI34</f>
        <v>0.64</v>
      </c>
      <c r="F32" s="101">
        <f>Ф13!AJ34</f>
        <v>0</v>
      </c>
      <c r="G32" s="101">
        <f>Ф13!AK34</f>
        <v>0</v>
      </c>
      <c r="H32" s="101">
        <f>Ф13!AL34</f>
        <v>0</v>
      </c>
      <c r="I32" s="101">
        <f>Ф13!AM34</f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0</v>
      </c>
      <c r="AG32" s="121">
        <v>0</v>
      </c>
      <c r="AH32" s="121">
        <v>0</v>
      </c>
    </row>
    <row r="33" spans="1:34" s="84" customFormat="1" ht="47.25" customHeight="1" x14ac:dyDescent="0.25">
      <c r="A33" s="80" t="s">
        <v>1163</v>
      </c>
      <c r="B33" s="81" t="s">
        <v>1164</v>
      </c>
      <c r="C33" s="83" t="s">
        <v>1165</v>
      </c>
      <c r="D33" s="83" t="s">
        <v>839</v>
      </c>
      <c r="E33" s="101">
        <f>Ф13!AI35</f>
        <v>1.5</v>
      </c>
      <c r="F33" s="101">
        <f>Ф13!AJ35</f>
        <v>0</v>
      </c>
      <c r="G33" s="101">
        <f>Ф13!AK35</f>
        <v>0</v>
      </c>
      <c r="H33" s="101">
        <f>Ф13!AL35</f>
        <v>0</v>
      </c>
      <c r="I33" s="101">
        <f>Ф13!AM35</f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</row>
    <row r="34" spans="1:34" ht="47.25" customHeight="1" x14ac:dyDescent="0.25">
      <c r="A34" s="53" t="s">
        <v>1166</v>
      </c>
      <c r="B34" s="55" t="s">
        <v>1167</v>
      </c>
      <c r="C34" s="57" t="s">
        <v>1168</v>
      </c>
      <c r="D34" s="59" t="s">
        <v>839</v>
      </c>
      <c r="E34" s="101">
        <f>Ф13!AI36</f>
        <v>8</v>
      </c>
      <c r="F34" s="101">
        <f>Ф13!AJ36</f>
        <v>0</v>
      </c>
      <c r="G34" s="101">
        <f>Ф13!AK36</f>
        <v>0</v>
      </c>
      <c r="H34" s="101">
        <f>Ф13!AL36</f>
        <v>0</v>
      </c>
      <c r="I34" s="101">
        <f>Ф13!AM36</f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0</v>
      </c>
      <c r="AH34" s="121">
        <v>0</v>
      </c>
    </row>
    <row r="35" spans="1:34" ht="47.25" customHeight="1" x14ac:dyDescent="0.25">
      <c r="A35" s="54" t="s">
        <v>1169</v>
      </c>
      <c r="B35" s="56" t="s">
        <v>1170</v>
      </c>
      <c r="C35" s="58" t="s">
        <v>1171</v>
      </c>
      <c r="D35" s="59" t="s">
        <v>839</v>
      </c>
      <c r="E35" s="101">
        <f>Ф13!AI37</f>
        <v>8.82</v>
      </c>
      <c r="F35" s="101">
        <f>Ф13!AJ37</f>
        <v>0</v>
      </c>
      <c r="G35" s="101">
        <f>Ф13!AK37</f>
        <v>0</v>
      </c>
      <c r="H35" s="101">
        <f>Ф13!AL37</f>
        <v>0</v>
      </c>
      <c r="I35" s="101">
        <f>Ф13!AM37</f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21">
        <v>0</v>
      </c>
      <c r="AG35" s="121">
        <v>0</v>
      </c>
      <c r="AH35" s="121">
        <v>0</v>
      </c>
    </row>
    <row r="36" spans="1:34" ht="41.25" customHeight="1" x14ac:dyDescent="0.25">
      <c r="A36" s="103" t="s">
        <v>1172</v>
      </c>
      <c r="B36" s="115" t="s">
        <v>1173</v>
      </c>
      <c r="C36" s="102" t="s">
        <v>1174</v>
      </c>
      <c r="D36" s="102" t="s">
        <v>839</v>
      </c>
      <c r="E36" s="101">
        <f>Ф13!AI38</f>
        <v>0</v>
      </c>
      <c r="F36" s="101">
        <f>Ф13!AJ38</f>
        <v>0</v>
      </c>
      <c r="G36" s="101">
        <f>Ф13!AK38</f>
        <v>0</v>
      </c>
      <c r="H36" s="101">
        <f>Ф13!AL38</f>
        <v>0</v>
      </c>
      <c r="I36" s="101">
        <f>Ф13!AM38</f>
        <v>8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0</v>
      </c>
      <c r="AH36" s="121">
        <v>0</v>
      </c>
    </row>
    <row r="37" spans="1:34" ht="27" customHeight="1" collapsed="1" x14ac:dyDescent="0.25">
      <c r="A37" s="103" t="s">
        <v>841</v>
      </c>
      <c r="B37" s="137" t="s">
        <v>842</v>
      </c>
      <c r="C37" s="115" t="s">
        <v>839</v>
      </c>
      <c r="D37" s="102" t="s">
        <v>839</v>
      </c>
      <c r="E37" s="101" t="str">
        <f>Ф13!AI39</f>
        <v>нд</v>
      </c>
      <c r="F37" s="101" t="str">
        <f>Ф13!AJ39</f>
        <v>нд</v>
      </c>
      <c r="G37" s="101" t="str">
        <f>Ф13!AK39</f>
        <v>нд</v>
      </c>
      <c r="H37" s="101" t="str">
        <f>Ф13!AL39</f>
        <v>нд</v>
      </c>
      <c r="I37" s="101" t="str">
        <f>Ф13!AM39</f>
        <v>нд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1">
        <v>0</v>
      </c>
      <c r="AG37" s="121">
        <v>0</v>
      </c>
      <c r="AH37" s="121">
        <v>0</v>
      </c>
    </row>
    <row r="38" spans="1:34" ht="31.5" x14ac:dyDescent="0.25">
      <c r="A38" s="243" t="s">
        <v>489</v>
      </c>
      <c r="B38" s="246" t="s">
        <v>859</v>
      </c>
      <c r="C38" s="247" t="s">
        <v>839</v>
      </c>
      <c r="D38" s="102" t="s">
        <v>839</v>
      </c>
      <c r="E38" s="101">
        <f>Ф13!AI40</f>
        <v>0</v>
      </c>
      <c r="F38" s="101">
        <f>Ф13!AJ40</f>
        <v>0</v>
      </c>
      <c r="G38" s="101">
        <f>Ф13!AK40</f>
        <v>0</v>
      </c>
      <c r="H38" s="101">
        <f>Ф13!AL40</f>
        <v>0</v>
      </c>
      <c r="I38" s="101">
        <f>Ф13!AM40</f>
        <v>20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</row>
    <row r="39" spans="1:34" ht="47.25" x14ac:dyDescent="0.25">
      <c r="A39" s="245" t="s">
        <v>497</v>
      </c>
      <c r="B39" s="246" t="s">
        <v>1184</v>
      </c>
      <c r="C39" s="247" t="s">
        <v>839</v>
      </c>
      <c r="D39" s="102" t="s">
        <v>839</v>
      </c>
      <c r="E39" s="101">
        <f>Ф13!AI41</f>
        <v>0</v>
      </c>
      <c r="F39" s="101">
        <f>Ф13!AJ41</f>
        <v>0</v>
      </c>
      <c r="G39" s="101">
        <f>Ф13!AK41</f>
        <v>0</v>
      </c>
      <c r="H39" s="101">
        <f>Ф13!AL41</f>
        <v>0</v>
      </c>
      <c r="I39" s="101">
        <f>Ф13!AM41</f>
        <v>20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0</v>
      </c>
      <c r="AH39" s="121">
        <v>0</v>
      </c>
    </row>
    <row r="40" spans="1:34" ht="236.25" x14ac:dyDescent="0.25">
      <c r="A40" s="244" t="s">
        <v>1185</v>
      </c>
      <c r="B40" s="246" t="s">
        <v>1186</v>
      </c>
      <c r="C40" s="244" t="s">
        <v>1187</v>
      </c>
      <c r="D40" s="102" t="s">
        <v>839</v>
      </c>
      <c r="E40" s="101">
        <f>Ф13!AI42</f>
        <v>0</v>
      </c>
      <c r="F40" s="101">
        <f>Ф13!AJ42</f>
        <v>0</v>
      </c>
      <c r="G40" s="101">
        <f>Ф13!AK42</f>
        <v>0</v>
      </c>
      <c r="H40" s="101">
        <f>Ф13!AL42</f>
        <v>0</v>
      </c>
      <c r="I40" s="101">
        <f>Ф13!AM42</f>
        <v>20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1">
        <v>0</v>
      </c>
    </row>
    <row r="41" spans="1:34" ht="31.5" x14ac:dyDescent="0.25">
      <c r="A41" s="244" t="s">
        <v>32</v>
      </c>
      <c r="B41" s="246" t="s">
        <v>843</v>
      </c>
      <c r="C41" s="248" t="s">
        <v>839</v>
      </c>
      <c r="D41" s="102" t="s">
        <v>839</v>
      </c>
      <c r="E41" s="101">
        <f>Ф13!AI43</f>
        <v>0</v>
      </c>
      <c r="F41" s="101">
        <f>Ф13!AJ43</f>
        <v>0</v>
      </c>
      <c r="G41" s="101">
        <f>Ф13!AK43</f>
        <v>1.4219999999999999</v>
      </c>
      <c r="H41" s="101">
        <f>Ф13!AL43</f>
        <v>0</v>
      </c>
      <c r="I41" s="101">
        <f>Ф13!AM43</f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21">
        <v>0</v>
      </c>
      <c r="AG41" s="121">
        <v>0</v>
      </c>
      <c r="AH41" s="121">
        <v>0</v>
      </c>
    </row>
    <row r="42" spans="1:34" ht="63" x14ac:dyDescent="0.25">
      <c r="A42" s="244" t="s">
        <v>1175</v>
      </c>
      <c r="B42" s="246" t="s">
        <v>1176</v>
      </c>
      <c r="C42" s="244" t="s">
        <v>1177</v>
      </c>
      <c r="D42" s="102" t="s">
        <v>839</v>
      </c>
      <c r="E42" s="101">
        <f>Ф13!AI44</f>
        <v>0</v>
      </c>
      <c r="F42" s="101">
        <f>Ф13!AJ44</f>
        <v>0</v>
      </c>
      <c r="G42" s="101">
        <f>Ф13!AK44</f>
        <v>0.44400000000000001</v>
      </c>
      <c r="H42" s="101">
        <f>Ф13!AL44</f>
        <v>0</v>
      </c>
      <c r="I42" s="101">
        <f>Ф13!AM44</f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v>0</v>
      </c>
      <c r="AF42" s="121">
        <v>0</v>
      </c>
      <c r="AG42" s="121">
        <v>0</v>
      </c>
      <c r="AH42" s="121">
        <v>0</v>
      </c>
    </row>
    <row r="43" spans="1:34" ht="94.5" x14ac:dyDescent="0.25">
      <c r="A43" s="244" t="s">
        <v>1178</v>
      </c>
      <c r="B43" s="246" t="s">
        <v>1179</v>
      </c>
      <c r="C43" s="244" t="s">
        <v>1180</v>
      </c>
      <c r="D43" s="102" t="s">
        <v>839</v>
      </c>
      <c r="E43" s="101">
        <f>Ф13!AI45</f>
        <v>0</v>
      </c>
      <c r="F43" s="101">
        <f>Ф13!AJ45</f>
        <v>0</v>
      </c>
      <c r="G43" s="101">
        <f>Ф13!AK45</f>
        <v>0.53400000000000003</v>
      </c>
      <c r="H43" s="101">
        <f>Ф13!AL45</f>
        <v>0</v>
      </c>
      <c r="I43" s="101">
        <f>Ф13!AM45</f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v>0</v>
      </c>
      <c r="AF43" s="121">
        <v>0</v>
      </c>
      <c r="AG43" s="121">
        <v>0</v>
      </c>
      <c r="AH43" s="121">
        <v>0</v>
      </c>
    </row>
    <row r="44" spans="1:34" ht="47.25" x14ac:dyDescent="0.25">
      <c r="A44" s="244" t="s">
        <v>1181</v>
      </c>
      <c r="B44" s="246" t="s">
        <v>1182</v>
      </c>
      <c r="C44" s="244" t="s">
        <v>1183</v>
      </c>
      <c r="D44" s="102" t="s">
        <v>839</v>
      </c>
      <c r="E44" s="101">
        <f>Ф13!AI46</f>
        <v>0</v>
      </c>
      <c r="F44" s="101">
        <f>Ф13!AJ46</f>
        <v>0</v>
      </c>
      <c r="G44" s="101">
        <f>Ф13!AK46</f>
        <v>0.44400000000000001</v>
      </c>
      <c r="H44" s="101">
        <f>Ф13!AL46</f>
        <v>0</v>
      </c>
      <c r="I44" s="101">
        <f>Ф13!AM46</f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0</v>
      </c>
      <c r="AG44" s="121">
        <v>0</v>
      </c>
      <c r="AH44" s="121">
        <v>0</v>
      </c>
    </row>
    <row r="45" spans="1:34" x14ac:dyDescent="0.25">
      <c r="A45" s="244" t="s">
        <v>36</v>
      </c>
      <c r="B45" s="246" t="s">
        <v>844</v>
      </c>
      <c r="C45" s="248" t="s">
        <v>839</v>
      </c>
      <c r="D45" s="102" t="s">
        <v>839</v>
      </c>
      <c r="E45" s="101">
        <f>Ф13!AI47</f>
        <v>0</v>
      </c>
      <c r="F45" s="101">
        <f>Ф13!AJ47</f>
        <v>0</v>
      </c>
      <c r="G45" s="101">
        <f>Ф13!AK47</f>
        <v>0</v>
      </c>
      <c r="H45" s="101">
        <f>Ф13!AL47</f>
        <v>0</v>
      </c>
      <c r="I45" s="101">
        <f>Ф13!AM47</f>
        <v>3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0</v>
      </c>
      <c r="AC45" s="121">
        <v>0</v>
      </c>
      <c r="AD45" s="121">
        <v>0</v>
      </c>
      <c r="AE45" s="121">
        <v>0</v>
      </c>
      <c r="AF45" s="121">
        <v>0</v>
      </c>
      <c r="AG45" s="121">
        <v>0</v>
      </c>
      <c r="AH45" s="121">
        <v>0</v>
      </c>
    </row>
    <row r="46" spans="1:34" x14ac:dyDescent="0.25">
      <c r="A46" s="244" t="s">
        <v>1154</v>
      </c>
      <c r="B46" s="246" t="s">
        <v>1195</v>
      </c>
      <c r="C46" s="244" t="s">
        <v>1155</v>
      </c>
      <c r="D46" s="102" t="s">
        <v>839</v>
      </c>
      <c r="E46" s="101">
        <f>Ф13!AI48</f>
        <v>0</v>
      </c>
      <c r="F46" s="101">
        <f>Ф13!AJ48</f>
        <v>0</v>
      </c>
      <c r="G46" s="101">
        <f>Ф13!AK48</f>
        <v>0</v>
      </c>
      <c r="H46" s="101">
        <f>Ф13!AL48</f>
        <v>0</v>
      </c>
      <c r="I46" s="101">
        <f>Ф13!AM48</f>
        <v>1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v>0</v>
      </c>
      <c r="AF46" s="121">
        <v>0</v>
      </c>
      <c r="AG46" s="121">
        <v>0</v>
      </c>
      <c r="AH46" s="121">
        <v>0</v>
      </c>
    </row>
    <row r="47" spans="1:34" x14ac:dyDescent="0.25">
      <c r="A47" s="244" t="s">
        <v>1156</v>
      </c>
      <c r="B47" s="246" t="s">
        <v>1196</v>
      </c>
      <c r="C47" s="244" t="s">
        <v>1157</v>
      </c>
      <c r="D47" s="102" t="s">
        <v>839</v>
      </c>
      <c r="E47" s="101">
        <f>Ф13!AI49</f>
        <v>0</v>
      </c>
      <c r="F47" s="101">
        <f>Ф13!AJ49</f>
        <v>0</v>
      </c>
      <c r="G47" s="101">
        <f>Ф13!AK49</f>
        <v>0</v>
      </c>
      <c r="H47" s="101">
        <f>Ф13!AL49</f>
        <v>0</v>
      </c>
      <c r="I47" s="101">
        <f>Ф13!AM49</f>
        <v>1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v>0</v>
      </c>
      <c r="AF47" s="121">
        <v>0</v>
      </c>
      <c r="AG47" s="121">
        <v>0</v>
      </c>
      <c r="AH47" s="121">
        <v>0</v>
      </c>
    </row>
    <row r="48" spans="1:34" ht="31.5" x14ac:dyDescent="0.25">
      <c r="A48" s="244" t="s">
        <v>1158</v>
      </c>
      <c r="B48" s="246" t="s">
        <v>1197</v>
      </c>
      <c r="C48" s="244" t="s">
        <v>1159</v>
      </c>
      <c r="D48" s="102" t="s">
        <v>839</v>
      </c>
      <c r="E48" s="101">
        <f>Ф13!AI50</f>
        <v>0</v>
      </c>
      <c r="F48" s="101">
        <f>Ф13!AJ50</f>
        <v>0</v>
      </c>
      <c r="G48" s="101">
        <f>Ф13!AK50</f>
        <v>0</v>
      </c>
      <c r="H48" s="101">
        <f>Ф13!AL50</f>
        <v>0</v>
      </c>
      <c r="I48" s="101">
        <f>Ф13!AM50</f>
        <v>1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v>0</v>
      </c>
      <c r="AF48" s="121">
        <v>0</v>
      </c>
      <c r="AG48" s="121">
        <v>0</v>
      </c>
      <c r="AH48" s="121">
        <v>0</v>
      </c>
    </row>
  </sheetData>
  <mergeCells count="26">
    <mergeCell ref="K12:AH12"/>
    <mergeCell ref="K13:X13"/>
    <mergeCell ref="A20:A23"/>
    <mergeCell ref="B20:B23"/>
    <mergeCell ref="C20:C23"/>
    <mergeCell ref="D20:D23"/>
    <mergeCell ref="AD2:AH2"/>
    <mergeCell ref="A9:AH9"/>
    <mergeCell ref="K10:L10"/>
    <mergeCell ref="M10:N10"/>
    <mergeCell ref="O10:P10"/>
    <mergeCell ref="AA4:AH4"/>
    <mergeCell ref="AC5:AH5"/>
    <mergeCell ref="Y6:AB6"/>
    <mergeCell ref="E20:AH20"/>
    <mergeCell ref="O15:P15"/>
    <mergeCell ref="E21:I21"/>
    <mergeCell ref="J21:AH21"/>
    <mergeCell ref="E22:I22"/>
    <mergeCell ref="J22:N22"/>
    <mergeCell ref="M17:AH17"/>
    <mergeCell ref="O22:S22"/>
    <mergeCell ref="T22:X22"/>
    <mergeCell ref="Y22:AC22"/>
    <mergeCell ref="AD22:AH22"/>
    <mergeCell ref="M18:Z18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H47"/>
  <sheetViews>
    <sheetView view="pageBreakPreview" topLeftCell="AG40" zoomScale="90" zoomScaleNormal="100" zoomScaleSheetLayoutView="90" workbookViewId="0">
      <selection sqref="A1:CD47"/>
    </sheetView>
  </sheetViews>
  <sheetFormatPr defaultRowHeight="15.75" x14ac:dyDescent="0.25"/>
  <cols>
    <col min="1" max="1" width="10.28515625" style="98" customWidth="1"/>
    <col min="2" max="2" width="36.5703125" style="98" customWidth="1"/>
    <col min="3" max="3" width="12.7109375" style="98" customWidth="1"/>
    <col min="4" max="4" width="14.85546875" style="98" customWidth="1"/>
    <col min="5" max="5" width="5.42578125" style="98" customWidth="1"/>
    <col min="6" max="6" width="4.28515625" style="98" customWidth="1"/>
    <col min="7" max="7" width="5.85546875" style="98" customWidth="1"/>
    <col min="8" max="10" width="4.28515625" style="98" customWidth="1"/>
    <col min="11" max="11" width="5.42578125" style="98" customWidth="1"/>
    <col min="12" max="20" width="4.28515625" style="98" customWidth="1"/>
    <col min="21" max="21" width="7.42578125" style="98" customWidth="1"/>
    <col min="22" max="27" width="4.28515625" style="98" customWidth="1"/>
    <col min="28" max="28" width="6.28515625" style="98" customWidth="1"/>
    <col min="29" max="32" width="4.28515625" style="98" customWidth="1"/>
    <col min="33" max="33" width="5.28515625" style="98" customWidth="1"/>
    <col min="34" max="34" width="4.28515625" style="98" customWidth="1"/>
    <col min="35" max="35" width="6.28515625" style="98" customWidth="1"/>
    <col min="36" max="36" width="5.7109375" style="98" customWidth="1"/>
    <col min="37" max="38" width="4.28515625" style="98" customWidth="1"/>
    <col min="39" max="39" width="5.7109375" style="98" customWidth="1"/>
    <col min="40" max="41" width="4.28515625" style="98" customWidth="1"/>
    <col min="42" max="42" width="6.140625" style="98" customWidth="1"/>
    <col min="43" max="55" width="4.28515625" style="98" customWidth="1"/>
    <col min="56" max="56" width="6.140625" style="98" customWidth="1"/>
    <col min="57" max="60" width="4.28515625" style="98" customWidth="1"/>
    <col min="61" max="61" width="5.28515625" style="98" customWidth="1"/>
    <col min="62" max="68" width="4.28515625" style="98" customWidth="1"/>
    <col min="69" max="69" width="4.7109375" style="98" customWidth="1"/>
    <col min="70" max="70" width="4.5703125" style="98" customWidth="1"/>
    <col min="71" max="81" width="4.28515625" style="98" customWidth="1"/>
    <col min="82" max="82" width="4.5703125" style="98" customWidth="1"/>
    <col min="83" max="86" width="9.140625" style="98" hidden="1" customWidth="1"/>
    <col min="87" max="16384" width="9.140625" style="98"/>
  </cols>
  <sheetData>
    <row r="1" spans="1:82" s="99" customFormat="1" x14ac:dyDescent="0.25">
      <c r="BU1" s="98"/>
      <c r="BV1" s="98"/>
      <c r="BW1" s="98"/>
      <c r="BX1" s="98"/>
      <c r="BY1" s="98"/>
      <c r="BZ1" s="98"/>
      <c r="CA1" s="98"/>
      <c r="CB1" s="98"/>
      <c r="CC1" s="98"/>
      <c r="CD1" s="128" t="s">
        <v>798</v>
      </c>
    </row>
    <row r="2" spans="1:82" s="99" customFormat="1" ht="61.5" customHeight="1" x14ac:dyDescent="0.25">
      <c r="BU2" s="98"/>
      <c r="BV2" s="98"/>
      <c r="BW2" s="98"/>
      <c r="BX2" s="195"/>
      <c r="BY2" s="98"/>
      <c r="BZ2" s="98"/>
      <c r="CA2" s="369" t="s">
        <v>3</v>
      </c>
      <c r="CB2" s="369"/>
      <c r="CC2" s="369"/>
      <c r="CD2" s="369"/>
    </row>
    <row r="3" spans="1:82" s="99" customFormat="1" ht="33.75" customHeight="1" x14ac:dyDescent="0.25">
      <c r="BU3" s="98"/>
      <c r="BV3" s="98"/>
      <c r="BW3" s="374" t="s">
        <v>846</v>
      </c>
      <c r="BX3" s="374"/>
      <c r="BY3" s="374"/>
      <c r="BZ3" s="374"/>
      <c r="CA3" s="374"/>
      <c r="CB3" s="374"/>
      <c r="CC3" s="374"/>
      <c r="CD3" s="374"/>
    </row>
    <row r="4" spans="1:82" s="99" customFormat="1" ht="24" customHeight="1" x14ac:dyDescent="0.25">
      <c r="BU4" s="189"/>
      <c r="BV4" s="189"/>
      <c r="BW4" s="189"/>
      <c r="BX4" s="189"/>
      <c r="BY4" s="293" t="str">
        <f>Ф10!R5</f>
        <v>И.В. Павленко</v>
      </c>
      <c r="BZ4" s="293"/>
      <c r="CA4" s="293"/>
      <c r="CB4" s="293"/>
      <c r="CC4" s="293"/>
      <c r="CD4" s="293"/>
    </row>
    <row r="5" spans="1:82" s="99" customFormat="1" ht="24" customHeight="1" x14ac:dyDescent="0.25">
      <c r="BU5" s="406" t="s">
        <v>847</v>
      </c>
      <c r="BV5" s="406"/>
      <c r="BW5" s="406"/>
      <c r="BX5" s="406"/>
      <c r="BY5" s="130"/>
      <c r="BZ5" s="195"/>
      <c r="CA5" s="195"/>
      <c r="CB5" s="195"/>
      <c r="CC5" s="195"/>
      <c r="CD5" s="98"/>
    </row>
    <row r="6" spans="1:82" s="99" customFormat="1" ht="24" customHeight="1" x14ac:dyDescent="0.25">
      <c r="BU6" s="98"/>
      <c r="BV6" s="98"/>
      <c r="BW6" s="128" t="s">
        <v>848</v>
      </c>
      <c r="BX6" s="98"/>
      <c r="BY6" s="98"/>
      <c r="BZ6" s="195"/>
      <c r="CA6" s="195"/>
      <c r="CB6" s="195"/>
      <c r="CC6" s="195"/>
      <c r="CD6" s="190"/>
    </row>
    <row r="7" spans="1:82" s="95" customFormat="1" ht="20.25" customHeight="1" x14ac:dyDescent="0.3">
      <c r="A7" s="404" t="s">
        <v>799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98"/>
      <c r="BV7" s="98"/>
      <c r="BW7" s="98"/>
      <c r="BX7" s="98"/>
      <c r="BY7" s="98"/>
      <c r="BZ7" s="98"/>
      <c r="CA7" s="98"/>
      <c r="CB7" s="98"/>
      <c r="CC7" s="98"/>
      <c r="CD7" s="98"/>
    </row>
    <row r="8" spans="1:82" s="95" customFormat="1" ht="18.75" x14ac:dyDescent="0.3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5" t="s">
        <v>693</v>
      </c>
      <c r="L8" s="397" t="str">
        <f>Ф14!K10</f>
        <v>1</v>
      </c>
      <c r="M8" s="398"/>
      <c r="N8" s="404" t="s">
        <v>725</v>
      </c>
      <c r="O8" s="404"/>
      <c r="P8" s="397" t="str">
        <f>Ф14!O10</f>
        <v>2024</v>
      </c>
      <c r="Q8" s="398"/>
      <c r="R8" s="184" t="s">
        <v>695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98"/>
      <c r="BV8" s="98"/>
      <c r="BW8" s="98"/>
      <c r="BX8" s="98"/>
      <c r="BY8" s="98"/>
      <c r="BZ8" s="98"/>
      <c r="CA8" s="98"/>
      <c r="CB8" s="98"/>
      <c r="CC8" s="98"/>
      <c r="CD8" s="98"/>
    </row>
    <row r="9" spans="1:82" ht="11.25" customHeight="1" x14ac:dyDescent="0.3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</row>
    <row r="10" spans="1:82" s="95" customFormat="1" ht="12.75" customHeight="1" x14ac:dyDescent="0.3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5" t="s">
        <v>696</v>
      </c>
      <c r="L10" s="405" t="str">
        <f>Ф14!K12</f>
        <v>Акционерное общество "Спасскэлектросеть"</v>
      </c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98"/>
      <c r="BV10" s="98"/>
      <c r="BW10" s="98"/>
      <c r="BX10" s="98"/>
      <c r="BY10" s="98"/>
      <c r="BZ10" s="98"/>
      <c r="CA10" s="98"/>
      <c r="CB10" s="98"/>
      <c r="CC10" s="98"/>
      <c r="CD10" s="98"/>
    </row>
    <row r="11" spans="1:82" s="99" customFormat="1" ht="18" customHeight="1" x14ac:dyDescent="0.3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407" t="s">
        <v>4</v>
      </c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186"/>
      <c r="AB11" s="184"/>
      <c r="AC11" s="184"/>
      <c r="AD11" s="184"/>
      <c r="AE11" s="184"/>
      <c r="AF11" s="184"/>
      <c r="AG11" s="184"/>
      <c r="AH11" s="184"/>
      <c r="AI11" s="184"/>
      <c r="AJ11" s="186"/>
      <c r="AK11" s="186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</row>
    <row r="12" spans="1:82" ht="11.25" customHeight="1" x14ac:dyDescent="0.3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</row>
    <row r="13" spans="1:82" s="95" customFormat="1" ht="18.75" x14ac:dyDescent="0.3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 t="s">
        <v>697</v>
      </c>
      <c r="P13" s="397" t="str">
        <f>Ф14!O15</f>
        <v>2024</v>
      </c>
      <c r="Q13" s="398"/>
      <c r="R13" s="184" t="s">
        <v>5</v>
      </c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</row>
    <row r="14" spans="1:82" ht="11.25" customHeight="1" x14ac:dyDescent="0.3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</row>
    <row r="15" spans="1:82" s="95" customFormat="1" ht="18.75" x14ac:dyDescent="0.3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5" t="s">
        <v>698</v>
      </c>
      <c r="O15" s="402" t="str">
        <f>Ф14!M17</f>
        <v xml:space="preserve">Приказами Министерства энергетики и газоснабжения приморского края № 45-ПР-82 от 19.06.2019 года, № 45-Пр 78 от 02.06.2020 года,№45-Пр 111 от 13.07.2021 года, № 45-Пр 137 от 17.08.2022 года, №45-Пр 191 от 11.08.2023 года </v>
      </c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</row>
    <row r="16" spans="1:82" s="95" customFormat="1" ht="18.75" x14ac:dyDescent="0.3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5"/>
      <c r="O16" s="403" t="s">
        <v>1145</v>
      </c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196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96"/>
      <c r="BW16" s="196"/>
      <c r="BX16" s="196"/>
      <c r="BY16" s="196"/>
      <c r="BZ16" s="196"/>
      <c r="CA16" s="196"/>
      <c r="CB16" s="196"/>
      <c r="CC16" s="196"/>
      <c r="CD16" s="187"/>
    </row>
    <row r="17" spans="1:82" s="99" customFormat="1" ht="21.75" customHeight="1" x14ac:dyDescent="0.3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8" t="s">
        <v>6</v>
      </c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6"/>
      <c r="AD17" s="186"/>
      <c r="AE17" s="186"/>
      <c r="AF17" s="186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</row>
    <row r="18" spans="1:82" s="110" customFormat="1" ht="9" customHeight="1" x14ac:dyDescent="0.3">
      <c r="A18" s="184"/>
      <c r="B18" s="184"/>
      <c r="C18" s="184"/>
      <c r="D18" s="184"/>
      <c r="E18" s="184"/>
      <c r="F18" s="184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</row>
    <row r="19" spans="1:82" s="99" customFormat="1" ht="15" customHeight="1" x14ac:dyDescent="0.2">
      <c r="A19" s="308" t="s">
        <v>699</v>
      </c>
      <c r="B19" s="308" t="s">
        <v>700</v>
      </c>
      <c r="C19" s="308" t="s">
        <v>701</v>
      </c>
      <c r="D19" s="308" t="s">
        <v>800</v>
      </c>
      <c r="E19" s="312" t="s">
        <v>1199</v>
      </c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4"/>
      <c r="BW19" s="317" t="s">
        <v>801</v>
      </c>
      <c r="BX19" s="318"/>
      <c r="BY19" s="318"/>
      <c r="BZ19" s="318"/>
      <c r="CA19" s="318"/>
      <c r="CB19" s="318"/>
      <c r="CC19" s="319"/>
      <c r="CD19" s="308" t="s">
        <v>705</v>
      </c>
    </row>
    <row r="20" spans="1:82" s="99" customFormat="1" ht="15" customHeight="1" x14ac:dyDescent="0.2">
      <c r="A20" s="309"/>
      <c r="B20" s="309"/>
      <c r="C20" s="309"/>
      <c r="D20" s="309"/>
      <c r="E20" s="399" t="s">
        <v>0</v>
      </c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1"/>
      <c r="AN20" s="399" t="s">
        <v>1</v>
      </c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0"/>
      <c r="BV20" s="401"/>
      <c r="BW20" s="394"/>
      <c r="BX20" s="395"/>
      <c r="BY20" s="395"/>
      <c r="BZ20" s="395"/>
      <c r="CA20" s="395"/>
      <c r="CB20" s="395"/>
      <c r="CC20" s="396"/>
      <c r="CD20" s="309"/>
    </row>
    <row r="21" spans="1:82" s="99" customFormat="1" ht="15" customHeight="1" x14ac:dyDescent="0.2">
      <c r="A21" s="309"/>
      <c r="B21" s="309"/>
      <c r="C21" s="309"/>
      <c r="D21" s="309"/>
      <c r="E21" s="399" t="s">
        <v>706</v>
      </c>
      <c r="F21" s="400"/>
      <c r="G21" s="400"/>
      <c r="H21" s="400"/>
      <c r="I21" s="400"/>
      <c r="J21" s="400"/>
      <c r="K21" s="401"/>
      <c r="L21" s="399" t="s">
        <v>707</v>
      </c>
      <c r="M21" s="400"/>
      <c r="N21" s="400"/>
      <c r="O21" s="400"/>
      <c r="P21" s="400"/>
      <c r="Q21" s="400"/>
      <c r="R21" s="401"/>
      <c r="S21" s="399" t="s">
        <v>708</v>
      </c>
      <c r="T21" s="400"/>
      <c r="U21" s="400"/>
      <c r="V21" s="400"/>
      <c r="W21" s="400"/>
      <c r="X21" s="400"/>
      <c r="Y21" s="401"/>
      <c r="Z21" s="399" t="s">
        <v>709</v>
      </c>
      <c r="AA21" s="400"/>
      <c r="AB21" s="400"/>
      <c r="AC21" s="400"/>
      <c r="AD21" s="400"/>
      <c r="AE21" s="400"/>
      <c r="AF21" s="401"/>
      <c r="AG21" s="399" t="s">
        <v>710</v>
      </c>
      <c r="AH21" s="400"/>
      <c r="AI21" s="400"/>
      <c r="AJ21" s="400"/>
      <c r="AK21" s="400"/>
      <c r="AL21" s="400"/>
      <c r="AM21" s="401"/>
      <c r="AN21" s="399" t="s">
        <v>706</v>
      </c>
      <c r="AO21" s="400"/>
      <c r="AP21" s="400"/>
      <c r="AQ21" s="400"/>
      <c r="AR21" s="400"/>
      <c r="AS21" s="400"/>
      <c r="AT21" s="401"/>
      <c r="AU21" s="399" t="s">
        <v>707</v>
      </c>
      <c r="AV21" s="400"/>
      <c r="AW21" s="400"/>
      <c r="AX21" s="400"/>
      <c r="AY21" s="400"/>
      <c r="AZ21" s="400"/>
      <c r="BA21" s="401"/>
      <c r="BB21" s="399" t="s">
        <v>708</v>
      </c>
      <c r="BC21" s="400"/>
      <c r="BD21" s="400"/>
      <c r="BE21" s="400"/>
      <c r="BF21" s="400"/>
      <c r="BG21" s="400"/>
      <c r="BH21" s="401"/>
      <c r="BI21" s="399" t="s">
        <v>709</v>
      </c>
      <c r="BJ21" s="400"/>
      <c r="BK21" s="400"/>
      <c r="BL21" s="400"/>
      <c r="BM21" s="400"/>
      <c r="BN21" s="400"/>
      <c r="BO21" s="401"/>
      <c r="BP21" s="399" t="s">
        <v>710</v>
      </c>
      <c r="BQ21" s="400"/>
      <c r="BR21" s="400"/>
      <c r="BS21" s="400"/>
      <c r="BT21" s="400"/>
      <c r="BU21" s="400"/>
      <c r="BV21" s="401"/>
      <c r="BW21" s="320"/>
      <c r="BX21" s="321"/>
      <c r="BY21" s="321"/>
      <c r="BZ21" s="321"/>
      <c r="CA21" s="321"/>
      <c r="CB21" s="321"/>
      <c r="CC21" s="322"/>
      <c r="CD21" s="309"/>
    </row>
    <row r="22" spans="1:82" s="99" customFormat="1" ht="101.25" customHeight="1" x14ac:dyDescent="0.2">
      <c r="A22" s="309"/>
      <c r="B22" s="309"/>
      <c r="C22" s="309"/>
      <c r="D22" s="309"/>
      <c r="E22" s="111" t="s">
        <v>739</v>
      </c>
      <c r="F22" s="111" t="s">
        <v>740</v>
      </c>
      <c r="G22" s="111" t="s">
        <v>802</v>
      </c>
      <c r="H22" s="111" t="s">
        <v>803</v>
      </c>
      <c r="I22" s="111" t="s">
        <v>804</v>
      </c>
      <c r="J22" s="111" t="s">
        <v>346</v>
      </c>
      <c r="K22" s="111" t="str">
        <f>Ф14!I23</f>
        <v>Другое</v>
      </c>
      <c r="L22" s="111" t="s">
        <v>739</v>
      </c>
      <c r="M22" s="111" t="s">
        <v>740</v>
      </c>
      <c r="N22" s="111" t="s">
        <v>802</v>
      </c>
      <c r="O22" s="111" t="s">
        <v>803</v>
      </c>
      <c r="P22" s="111" t="s">
        <v>804</v>
      </c>
      <c r="Q22" s="111" t="s">
        <v>346</v>
      </c>
      <c r="R22" s="111" t="str">
        <f>K22</f>
        <v>Другое</v>
      </c>
      <c r="S22" s="111" t="s">
        <v>739</v>
      </c>
      <c r="T22" s="111" t="s">
        <v>740</v>
      </c>
      <c r="U22" s="111" t="s">
        <v>802</v>
      </c>
      <c r="V22" s="111" t="s">
        <v>803</v>
      </c>
      <c r="W22" s="111" t="s">
        <v>804</v>
      </c>
      <c r="X22" s="111" t="s">
        <v>346</v>
      </c>
      <c r="Y22" s="111" t="str">
        <f>R22</f>
        <v>Другое</v>
      </c>
      <c r="Z22" s="111" t="s">
        <v>739</v>
      </c>
      <c r="AA22" s="111" t="s">
        <v>740</v>
      </c>
      <c r="AB22" s="111" t="s">
        <v>802</v>
      </c>
      <c r="AC22" s="111" t="s">
        <v>803</v>
      </c>
      <c r="AD22" s="111" t="s">
        <v>804</v>
      </c>
      <c r="AE22" s="111" t="s">
        <v>346</v>
      </c>
      <c r="AF22" s="111" t="str">
        <f>Y22</f>
        <v>Другое</v>
      </c>
      <c r="AG22" s="111" t="s">
        <v>739</v>
      </c>
      <c r="AH22" s="111" t="s">
        <v>740</v>
      </c>
      <c r="AI22" s="111" t="s">
        <v>802</v>
      </c>
      <c r="AJ22" s="111" t="s">
        <v>803</v>
      </c>
      <c r="AK22" s="111" t="s">
        <v>804</v>
      </c>
      <c r="AL22" s="111" t="s">
        <v>346</v>
      </c>
      <c r="AM22" s="111" t="str">
        <f>AF22</f>
        <v>Другое</v>
      </c>
      <c r="AN22" s="111" t="s">
        <v>739</v>
      </c>
      <c r="AO22" s="111" t="s">
        <v>740</v>
      </c>
      <c r="AP22" s="111" t="s">
        <v>802</v>
      </c>
      <c r="AQ22" s="111" t="s">
        <v>803</v>
      </c>
      <c r="AR22" s="111" t="s">
        <v>804</v>
      </c>
      <c r="AS22" s="111" t="s">
        <v>346</v>
      </c>
      <c r="AT22" s="111" t="str">
        <f>AM22</f>
        <v>Другое</v>
      </c>
      <c r="AU22" s="111" t="s">
        <v>739</v>
      </c>
      <c r="AV22" s="111" t="s">
        <v>740</v>
      </c>
      <c r="AW22" s="111" t="s">
        <v>802</v>
      </c>
      <c r="AX22" s="111" t="s">
        <v>803</v>
      </c>
      <c r="AY22" s="111" t="s">
        <v>804</v>
      </c>
      <c r="AZ22" s="111" t="s">
        <v>346</v>
      </c>
      <c r="BA22" s="111" t="str">
        <f>AT22</f>
        <v>Другое</v>
      </c>
      <c r="BB22" s="111" t="s">
        <v>739</v>
      </c>
      <c r="BC22" s="111" t="s">
        <v>740</v>
      </c>
      <c r="BD22" s="111" t="s">
        <v>802</v>
      </c>
      <c r="BE22" s="111" t="s">
        <v>803</v>
      </c>
      <c r="BF22" s="111" t="s">
        <v>804</v>
      </c>
      <c r="BG22" s="111" t="s">
        <v>346</v>
      </c>
      <c r="BH22" s="111" t="str">
        <f>BA22</f>
        <v>Другое</v>
      </c>
      <c r="BI22" s="111" t="s">
        <v>739</v>
      </c>
      <c r="BJ22" s="111" t="s">
        <v>740</v>
      </c>
      <c r="BK22" s="111" t="s">
        <v>802</v>
      </c>
      <c r="BL22" s="111" t="s">
        <v>803</v>
      </c>
      <c r="BM22" s="111" t="s">
        <v>804</v>
      </c>
      <c r="BN22" s="111" t="s">
        <v>346</v>
      </c>
      <c r="BO22" s="111" t="str">
        <f>BH22</f>
        <v>Другое</v>
      </c>
      <c r="BP22" s="111" t="s">
        <v>739</v>
      </c>
      <c r="BQ22" s="111" t="s">
        <v>740</v>
      </c>
      <c r="BR22" s="111" t="s">
        <v>802</v>
      </c>
      <c r="BS22" s="111" t="s">
        <v>803</v>
      </c>
      <c r="BT22" s="111" t="s">
        <v>804</v>
      </c>
      <c r="BU22" s="111" t="s">
        <v>346</v>
      </c>
      <c r="BV22" s="111" t="str">
        <f>BO22</f>
        <v>Другое</v>
      </c>
      <c r="BW22" s="111" t="s">
        <v>739</v>
      </c>
      <c r="BX22" s="111" t="s">
        <v>740</v>
      </c>
      <c r="BY22" s="111" t="s">
        <v>802</v>
      </c>
      <c r="BZ22" s="111" t="s">
        <v>803</v>
      </c>
      <c r="CA22" s="111" t="s">
        <v>804</v>
      </c>
      <c r="CB22" s="111" t="s">
        <v>346</v>
      </c>
      <c r="CC22" s="111" t="str">
        <f>BV22</f>
        <v>Другое</v>
      </c>
      <c r="CD22" s="309"/>
    </row>
    <row r="23" spans="1:82" s="99" customFormat="1" ht="11.25" x14ac:dyDescent="0.2">
      <c r="A23" s="144">
        <v>1</v>
      </c>
      <c r="B23" s="144">
        <v>2</v>
      </c>
      <c r="C23" s="144">
        <v>3</v>
      </c>
      <c r="D23" s="144">
        <v>4</v>
      </c>
      <c r="E23" s="144" t="s">
        <v>159</v>
      </c>
      <c r="F23" s="144" t="s">
        <v>164</v>
      </c>
      <c r="G23" s="144" t="s">
        <v>165</v>
      </c>
      <c r="H23" s="144" t="s">
        <v>166</v>
      </c>
      <c r="I23" s="144" t="s">
        <v>167</v>
      </c>
      <c r="J23" s="144" t="s">
        <v>168</v>
      </c>
      <c r="K23" s="144" t="s">
        <v>169</v>
      </c>
      <c r="L23" s="144" t="s">
        <v>161</v>
      </c>
      <c r="M23" s="144" t="s">
        <v>162</v>
      </c>
      <c r="N23" s="144" t="s">
        <v>163</v>
      </c>
      <c r="O23" s="144" t="s">
        <v>743</v>
      </c>
      <c r="P23" s="144" t="s">
        <v>744</v>
      </c>
      <c r="Q23" s="144" t="s">
        <v>745</v>
      </c>
      <c r="R23" s="144" t="s">
        <v>746</v>
      </c>
      <c r="S23" s="144" t="s">
        <v>747</v>
      </c>
      <c r="T23" s="144" t="s">
        <v>748</v>
      </c>
      <c r="U23" s="144" t="s">
        <v>749</v>
      </c>
      <c r="V23" s="144" t="s">
        <v>750</v>
      </c>
      <c r="W23" s="144" t="s">
        <v>751</v>
      </c>
      <c r="X23" s="144" t="s">
        <v>752</v>
      </c>
      <c r="Y23" s="144" t="s">
        <v>753</v>
      </c>
      <c r="Z23" s="144" t="s">
        <v>754</v>
      </c>
      <c r="AA23" s="144" t="s">
        <v>755</v>
      </c>
      <c r="AB23" s="144" t="s">
        <v>756</v>
      </c>
      <c r="AC23" s="144" t="s">
        <v>757</v>
      </c>
      <c r="AD23" s="144" t="s">
        <v>758</v>
      </c>
      <c r="AE23" s="144" t="s">
        <v>759</v>
      </c>
      <c r="AF23" s="144" t="s">
        <v>760</v>
      </c>
      <c r="AG23" s="144" t="s">
        <v>761</v>
      </c>
      <c r="AH23" s="144" t="s">
        <v>762</v>
      </c>
      <c r="AI23" s="144" t="s">
        <v>763</v>
      </c>
      <c r="AJ23" s="144" t="s">
        <v>764</v>
      </c>
      <c r="AK23" s="144" t="s">
        <v>765</v>
      </c>
      <c r="AL23" s="144" t="s">
        <v>766</v>
      </c>
      <c r="AM23" s="144" t="s">
        <v>767</v>
      </c>
      <c r="AN23" s="144" t="s">
        <v>176</v>
      </c>
      <c r="AO23" s="144" t="s">
        <v>180</v>
      </c>
      <c r="AP23" s="144" t="s">
        <v>182</v>
      </c>
      <c r="AQ23" s="144" t="s">
        <v>184</v>
      </c>
      <c r="AR23" s="144" t="s">
        <v>186</v>
      </c>
      <c r="AS23" s="144" t="s">
        <v>188</v>
      </c>
      <c r="AT23" s="144" t="s">
        <v>190</v>
      </c>
      <c r="AU23" s="144" t="s">
        <v>177</v>
      </c>
      <c r="AV23" s="144" t="s">
        <v>178</v>
      </c>
      <c r="AW23" s="144" t="s">
        <v>179</v>
      </c>
      <c r="AX23" s="144" t="s">
        <v>768</v>
      </c>
      <c r="AY23" s="144" t="s">
        <v>769</v>
      </c>
      <c r="AZ23" s="144" t="s">
        <v>770</v>
      </c>
      <c r="BA23" s="144" t="s">
        <v>771</v>
      </c>
      <c r="BB23" s="144" t="s">
        <v>772</v>
      </c>
      <c r="BC23" s="144" t="s">
        <v>773</v>
      </c>
      <c r="BD23" s="144" t="s">
        <v>774</v>
      </c>
      <c r="BE23" s="144" t="s">
        <v>775</v>
      </c>
      <c r="BF23" s="144" t="s">
        <v>776</v>
      </c>
      <c r="BG23" s="144" t="s">
        <v>777</v>
      </c>
      <c r="BH23" s="144" t="s">
        <v>778</v>
      </c>
      <c r="BI23" s="144" t="s">
        <v>779</v>
      </c>
      <c r="BJ23" s="144" t="s">
        <v>780</v>
      </c>
      <c r="BK23" s="144" t="s">
        <v>781</v>
      </c>
      <c r="BL23" s="144" t="s">
        <v>782</v>
      </c>
      <c r="BM23" s="144" t="s">
        <v>783</v>
      </c>
      <c r="BN23" s="144" t="s">
        <v>784</v>
      </c>
      <c r="BO23" s="144" t="s">
        <v>785</v>
      </c>
      <c r="BP23" s="144" t="s">
        <v>786</v>
      </c>
      <c r="BQ23" s="144" t="s">
        <v>787</v>
      </c>
      <c r="BR23" s="144" t="s">
        <v>788</v>
      </c>
      <c r="BS23" s="144" t="s">
        <v>789</v>
      </c>
      <c r="BT23" s="144" t="s">
        <v>790</v>
      </c>
      <c r="BU23" s="144" t="s">
        <v>791</v>
      </c>
      <c r="BV23" s="144" t="s">
        <v>792</v>
      </c>
      <c r="BW23" s="144" t="s">
        <v>199</v>
      </c>
      <c r="BX23" s="144" t="s">
        <v>203</v>
      </c>
      <c r="BY23" s="144" t="s">
        <v>204</v>
      </c>
      <c r="BZ23" s="144" t="s">
        <v>205</v>
      </c>
      <c r="CA23" s="144" t="s">
        <v>206</v>
      </c>
      <c r="CB23" s="144" t="s">
        <v>207</v>
      </c>
      <c r="CC23" s="144" t="s">
        <v>208</v>
      </c>
      <c r="CD23" s="144">
        <v>8</v>
      </c>
    </row>
    <row r="24" spans="1:82" s="99" customFormat="1" ht="31.5" customHeight="1" x14ac:dyDescent="0.2">
      <c r="A24" s="112" t="s">
        <v>1143</v>
      </c>
      <c r="B24" s="113" t="s">
        <v>712</v>
      </c>
      <c r="C24" s="102" t="s">
        <v>839</v>
      </c>
      <c r="D24" s="102" t="str">
        <f>D25</f>
        <v>нд</v>
      </c>
      <c r="E24" s="121">
        <f>AG24</f>
        <v>18.96</v>
      </c>
      <c r="F24" s="121">
        <f t="shared" ref="F24:K24" si="0">AH24</f>
        <v>0</v>
      </c>
      <c r="G24" s="121">
        <f t="shared" si="0"/>
        <v>0.44400000000000001</v>
      </c>
      <c r="H24" s="121">
        <f t="shared" si="0"/>
        <v>0.44400000000000001</v>
      </c>
      <c r="I24" s="121">
        <f t="shared" si="0"/>
        <v>0.53400000000000003</v>
      </c>
      <c r="J24" s="121">
        <f t="shared" si="0"/>
        <v>0</v>
      </c>
      <c r="K24" s="121">
        <f t="shared" si="0"/>
        <v>31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f>AG25+AG26+AG27</f>
        <v>18.96</v>
      </c>
      <c r="AH24" s="121">
        <v>0</v>
      </c>
      <c r="AI24" s="121">
        <f>AI25+AI26+AI27</f>
        <v>0.44400000000000001</v>
      </c>
      <c r="AJ24" s="121">
        <f>AJ25+AJ26+AJ27</f>
        <v>0.44400000000000001</v>
      </c>
      <c r="AK24" s="121">
        <f>AK25+AK26+AK27</f>
        <v>0.53400000000000003</v>
      </c>
      <c r="AL24" s="121">
        <f t="shared" ref="AL24:AM24" si="1">AL25+AL26+AL27</f>
        <v>0</v>
      </c>
      <c r="AM24" s="121">
        <f t="shared" si="1"/>
        <v>31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v>0</v>
      </c>
      <c r="BH24" s="121"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v>0</v>
      </c>
      <c r="BP24" s="121"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v>0</v>
      </c>
      <c r="CA24" s="121">
        <v>0</v>
      </c>
      <c r="CB24" s="121">
        <v>0</v>
      </c>
      <c r="CC24" s="121">
        <v>0</v>
      </c>
      <c r="CD24" s="101" t="str">
        <f t="shared" ref="CD24" si="2">CD30</f>
        <v>нд</v>
      </c>
    </row>
    <row r="25" spans="1:82" s="99" customFormat="1" ht="34.5" customHeight="1" x14ac:dyDescent="0.2">
      <c r="A25" s="112" t="s">
        <v>833</v>
      </c>
      <c r="B25" s="113" t="s">
        <v>834</v>
      </c>
      <c r="C25" s="102" t="s">
        <v>839</v>
      </c>
      <c r="D25" s="102" t="str">
        <f>D31</f>
        <v>нд</v>
      </c>
      <c r="E25" s="121">
        <f t="shared" ref="E25:E47" si="3">AG25</f>
        <v>18.96</v>
      </c>
      <c r="F25" s="121">
        <f t="shared" ref="F25:F47" si="4">AH25</f>
        <v>0</v>
      </c>
      <c r="G25" s="121">
        <f t="shared" ref="G25:G47" si="5">AI25</f>
        <v>0</v>
      </c>
      <c r="H25" s="121">
        <f t="shared" ref="H25:H47" si="6">AJ25</f>
        <v>0</v>
      </c>
      <c r="I25" s="121">
        <f t="shared" ref="I25:I47" si="7">AK25</f>
        <v>0</v>
      </c>
      <c r="J25" s="121">
        <f t="shared" ref="J25:J47" si="8">AL25</f>
        <v>0</v>
      </c>
      <c r="K25" s="121">
        <f t="shared" ref="K25:K47" si="9">AM25</f>
        <v>28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f>AG29</f>
        <v>18.96</v>
      </c>
      <c r="AH25" s="121">
        <v>0</v>
      </c>
      <c r="AI25" s="121">
        <f>AI29</f>
        <v>0</v>
      </c>
      <c r="AJ25" s="121">
        <f>AJ29</f>
        <v>0</v>
      </c>
      <c r="AK25" s="121">
        <f>Ф14!G26</f>
        <v>0</v>
      </c>
      <c r="AL25" s="121">
        <f>Ф14!H26</f>
        <v>0</v>
      </c>
      <c r="AM25" s="121">
        <f>Ф14!I26</f>
        <v>28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v>0</v>
      </c>
      <c r="BH25" s="121"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v>0</v>
      </c>
      <c r="BP25" s="121"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v>0</v>
      </c>
      <c r="CA25" s="121">
        <v>0</v>
      </c>
      <c r="CB25" s="121">
        <v>0</v>
      </c>
      <c r="CC25" s="121">
        <v>0</v>
      </c>
      <c r="CD25" s="101" t="str">
        <f t="shared" ref="CD25" si="10">CD31</f>
        <v>нд</v>
      </c>
    </row>
    <row r="26" spans="1:82" ht="24" customHeight="1" x14ac:dyDescent="0.25">
      <c r="A26" s="112" t="s">
        <v>835</v>
      </c>
      <c r="B26" s="113" t="s">
        <v>836</v>
      </c>
      <c r="C26" s="102" t="s">
        <v>839</v>
      </c>
      <c r="D26" s="102" t="s">
        <v>839</v>
      </c>
      <c r="E26" s="121">
        <f t="shared" si="3"/>
        <v>0</v>
      </c>
      <c r="F26" s="121">
        <f t="shared" si="4"/>
        <v>0</v>
      </c>
      <c r="G26" s="121">
        <f t="shared" si="5"/>
        <v>0.44400000000000001</v>
      </c>
      <c r="H26" s="121">
        <f t="shared" si="6"/>
        <v>0.44400000000000001</v>
      </c>
      <c r="I26" s="121">
        <f t="shared" si="7"/>
        <v>0.53400000000000003</v>
      </c>
      <c r="J26" s="121">
        <f t="shared" si="8"/>
        <v>0</v>
      </c>
      <c r="K26" s="121">
        <f t="shared" si="9"/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f>AG40</f>
        <v>0</v>
      </c>
      <c r="AH26" s="121">
        <v>0</v>
      </c>
      <c r="AI26" s="121">
        <f>AI40</f>
        <v>0.44400000000000001</v>
      </c>
      <c r="AJ26" s="121">
        <f>AJ40</f>
        <v>0.44400000000000001</v>
      </c>
      <c r="AK26" s="121">
        <f>AK40</f>
        <v>0.53400000000000003</v>
      </c>
      <c r="AL26" s="121">
        <f t="shared" ref="AL26:AM26" si="11">AL40</f>
        <v>0</v>
      </c>
      <c r="AM26" s="121">
        <f t="shared" si="11"/>
        <v>0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v>0</v>
      </c>
      <c r="BH26" s="121"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v>0</v>
      </c>
      <c r="BP26" s="121"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v>0</v>
      </c>
      <c r="CA26" s="121">
        <v>0</v>
      </c>
      <c r="CB26" s="121">
        <v>0</v>
      </c>
      <c r="CC26" s="121">
        <v>0</v>
      </c>
      <c r="CD26" s="101" t="str">
        <f t="shared" ref="CD26" si="12">CD32</f>
        <v>нд</v>
      </c>
    </row>
    <row r="27" spans="1:82" s="99" customFormat="1" ht="42" customHeight="1" x14ac:dyDescent="0.2">
      <c r="A27" s="112" t="s">
        <v>837</v>
      </c>
      <c r="B27" s="113" t="s">
        <v>838</v>
      </c>
      <c r="C27" s="102" t="s">
        <v>839</v>
      </c>
      <c r="D27" s="102" t="s">
        <v>839</v>
      </c>
      <c r="E27" s="121">
        <f t="shared" si="3"/>
        <v>0</v>
      </c>
      <c r="F27" s="121">
        <f t="shared" si="4"/>
        <v>0</v>
      </c>
      <c r="G27" s="121">
        <f t="shared" si="5"/>
        <v>0</v>
      </c>
      <c r="H27" s="121">
        <f t="shared" si="6"/>
        <v>0</v>
      </c>
      <c r="I27" s="121">
        <f t="shared" si="7"/>
        <v>0</v>
      </c>
      <c r="J27" s="121">
        <f t="shared" si="8"/>
        <v>0</v>
      </c>
      <c r="K27" s="121">
        <f t="shared" si="9"/>
        <v>3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f>AG44</f>
        <v>0</v>
      </c>
      <c r="AH27" s="121">
        <v>0</v>
      </c>
      <c r="AI27" s="121">
        <f>AI44</f>
        <v>0</v>
      </c>
      <c r="AJ27" s="121">
        <f>AJ44</f>
        <v>0</v>
      </c>
      <c r="AK27" s="121">
        <f>Ф14!G28</f>
        <v>0</v>
      </c>
      <c r="AL27" s="121">
        <f>Ф14!H28</f>
        <v>0</v>
      </c>
      <c r="AM27" s="121">
        <f>Ф14!I28</f>
        <v>3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v>0</v>
      </c>
      <c r="BH27" s="121"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v>0</v>
      </c>
      <c r="BP27" s="121"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v>0</v>
      </c>
      <c r="CA27" s="121">
        <v>0</v>
      </c>
      <c r="CB27" s="121">
        <v>0</v>
      </c>
      <c r="CC27" s="121">
        <v>0</v>
      </c>
      <c r="CD27" s="102" t="s">
        <v>839</v>
      </c>
    </row>
    <row r="28" spans="1:82" s="99" customFormat="1" ht="27.75" customHeight="1" x14ac:dyDescent="0.2">
      <c r="A28" s="112" t="s">
        <v>857</v>
      </c>
      <c r="B28" s="113" t="s">
        <v>845</v>
      </c>
      <c r="C28" s="102" t="s">
        <v>839</v>
      </c>
      <c r="D28" s="102" t="s">
        <v>839</v>
      </c>
      <c r="E28" s="121">
        <f t="shared" si="3"/>
        <v>18.96</v>
      </c>
      <c r="F28" s="121">
        <f t="shared" si="4"/>
        <v>0</v>
      </c>
      <c r="G28" s="121">
        <f t="shared" si="5"/>
        <v>0.44400000000000001</v>
      </c>
      <c r="H28" s="121">
        <f t="shared" si="6"/>
        <v>0.44400000000000001</v>
      </c>
      <c r="I28" s="121">
        <f t="shared" si="7"/>
        <v>0.53400000000000003</v>
      </c>
      <c r="J28" s="121">
        <f t="shared" si="8"/>
        <v>0</v>
      </c>
      <c r="K28" s="121">
        <f t="shared" si="9"/>
        <v>31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f>AG24</f>
        <v>18.96</v>
      </c>
      <c r="AH28" s="121">
        <v>0</v>
      </c>
      <c r="AI28" s="121">
        <f>AI24</f>
        <v>0.44400000000000001</v>
      </c>
      <c r="AJ28" s="121">
        <f>AJ24</f>
        <v>0.44400000000000001</v>
      </c>
      <c r="AK28" s="121">
        <f>AK24</f>
        <v>0.53400000000000003</v>
      </c>
      <c r="AL28" s="121">
        <f t="shared" ref="AL28:AM28" si="13">AL24</f>
        <v>0</v>
      </c>
      <c r="AM28" s="121">
        <f t="shared" si="13"/>
        <v>31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v>0</v>
      </c>
      <c r="BH28" s="121"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v>0</v>
      </c>
      <c r="BP28" s="121"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v>0</v>
      </c>
      <c r="CA28" s="121">
        <v>0</v>
      </c>
      <c r="CB28" s="121">
        <v>0</v>
      </c>
      <c r="CC28" s="121">
        <v>0</v>
      </c>
      <c r="CD28" s="102" t="s">
        <v>839</v>
      </c>
    </row>
    <row r="29" spans="1:82" ht="45.75" customHeight="1" x14ac:dyDescent="0.25">
      <c r="A29" s="112" t="s">
        <v>28</v>
      </c>
      <c r="B29" s="113" t="s">
        <v>840</v>
      </c>
      <c r="C29" s="102" t="s">
        <v>839</v>
      </c>
      <c r="D29" s="102" t="s">
        <v>839</v>
      </c>
      <c r="E29" s="121">
        <f t="shared" si="3"/>
        <v>18.96</v>
      </c>
      <c r="F29" s="121">
        <f t="shared" si="4"/>
        <v>0</v>
      </c>
      <c r="G29" s="121">
        <f t="shared" si="5"/>
        <v>0</v>
      </c>
      <c r="H29" s="121">
        <f t="shared" si="6"/>
        <v>0</v>
      </c>
      <c r="I29" s="121">
        <f t="shared" si="7"/>
        <v>0</v>
      </c>
      <c r="J29" s="121">
        <f t="shared" si="8"/>
        <v>0</v>
      </c>
      <c r="K29" s="121">
        <f t="shared" si="9"/>
        <v>28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f>AG30+AG37</f>
        <v>18.96</v>
      </c>
      <c r="AH29" s="121">
        <v>0</v>
      </c>
      <c r="AI29" s="121">
        <f>AI30+AI37</f>
        <v>0</v>
      </c>
      <c r="AJ29" s="121">
        <f>AJ30+AJ37</f>
        <v>0</v>
      </c>
      <c r="AK29" s="121">
        <f>Ф14!G30</f>
        <v>0</v>
      </c>
      <c r="AL29" s="121">
        <f>Ф14!H30</f>
        <v>0</v>
      </c>
      <c r="AM29" s="121">
        <f>Ф14!I30</f>
        <v>28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v>0</v>
      </c>
      <c r="BH29" s="121"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v>0</v>
      </c>
      <c r="BP29" s="121"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v>0</v>
      </c>
      <c r="CA29" s="121">
        <v>0</v>
      </c>
      <c r="CB29" s="121">
        <v>0</v>
      </c>
      <c r="CC29" s="121">
        <v>0</v>
      </c>
      <c r="CD29" s="102" t="s">
        <v>839</v>
      </c>
    </row>
    <row r="30" spans="1:82" ht="57.75" customHeight="1" x14ac:dyDescent="0.25">
      <c r="A30" s="112" t="s">
        <v>479</v>
      </c>
      <c r="B30" s="113" t="s">
        <v>858</v>
      </c>
      <c r="C30" s="102" t="s">
        <v>839</v>
      </c>
      <c r="D30" s="102" t="s">
        <v>839</v>
      </c>
      <c r="E30" s="121">
        <f t="shared" si="3"/>
        <v>18.96</v>
      </c>
      <c r="F30" s="121">
        <f t="shared" si="4"/>
        <v>0</v>
      </c>
      <c r="G30" s="121">
        <f t="shared" si="5"/>
        <v>0</v>
      </c>
      <c r="H30" s="121">
        <f t="shared" si="6"/>
        <v>0</v>
      </c>
      <c r="I30" s="121">
        <f t="shared" si="7"/>
        <v>0</v>
      </c>
      <c r="J30" s="121">
        <f t="shared" si="8"/>
        <v>0</v>
      </c>
      <c r="K30" s="121">
        <f t="shared" si="9"/>
        <v>8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f>SUM(AG31:AG35)</f>
        <v>18.96</v>
      </c>
      <c r="AH30" s="121">
        <v>0</v>
      </c>
      <c r="AI30" s="121">
        <f>SUM(AI31:AI35)</f>
        <v>0</v>
      </c>
      <c r="AJ30" s="121">
        <f>SUM(AJ31:AJ35)</f>
        <v>0</v>
      </c>
      <c r="AK30" s="121">
        <f>Ф14!G31</f>
        <v>0</v>
      </c>
      <c r="AL30" s="121">
        <f>Ф14!H31</f>
        <v>0</v>
      </c>
      <c r="AM30" s="121">
        <f>Ф14!I31</f>
        <v>8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v>0</v>
      </c>
      <c r="BH30" s="121"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v>0</v>
      </c>
      <c r="BP30" s="121"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v>0</v>
      </c>
      <c r="CA30" s="121">
        <v>0</v>
      </c>
      <c r="CB30" s="121">
        <v>0</v>
      </c>
      <c r="CC30" s="121">
        <v>0</v>
      </c>
      <c r="CD30" s="102" t="s">
        <v>839</v>
      </c>
    </row>
    <row r="31" spans="1:82" ht="18.75" customHeight="1" x14ac:dyDescent="0.25">
      <c r="A31" s="103" t="s">
        <v>1160</v>
      </c>
      <c r="B31" s="115" t="s">
        <v>1161</v>
      </c>
      <c r="C31" s="102" t="s">
        <v>1162</v>
      </c>
      <c r="D31" s="102" t="s">
        <v>839</v>
      </c>
      <c r="E31" s="121">
        <f t="shared" si="3"/>
        <v>0.64</v>
      </c>
      <c r="F31" s="121">
        <f t="shared" si="4"/>
        <v>0</v>
      </c>
      <c r="G31" s="121">
        <f t="shared" si="5"/>
        <v>0</v>
      </c>
      <c r="H31" s="121">
        <f t="shared" si="6"/>
        <v>0</v>
      </c>
      <c r="I31" s="121">
        <f t="shared" si="7"/>
        <v>0</v>
      </c>
      <c r="J31" s="121">
        <f t="shared" si="8"/>
        <v>0</v>
      </c>
      <c r="K31" s="121">
        <f t="shared" si="9"/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  <c r="AG31" s="121">
        <f>Ф14!E32</f>
        <v>0.64</v>
      </c>
      <c r="AH31" s="121">
        <v>0</v>
      </c>
      <c r="AI31" s="121">
        <v>0</v>
      </c>
      <c r="AJ31" s="121">
        <v>0</v>
      </c>
      <c r="AK31" s="121">
        <f>Ф14!G32</f>
        <v>0</v>
      </c>
      <c r="AL31" s="121">
        <f>Ф14!H32</f>
        <v>0</v>
      </c>
      <c r="AM31" s="121">
        <f>Ф14!I32</f>
        <v>0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v>0</v>
      </c>
      <c r="BH31" s="121"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v>0</v>
      </c>
      <c r="BP31" s="121"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v>0</v>
      </c>
      <c r="CA31" s="121">
        <v>0</v>
      </c>
      <c r="CB31" s="121">
        <v>0</v>
      </c>
      <c r="CC31" s="121">
        <v>0</v>
      </c>
      <c r="CD31" s="102" t="s">
        <v>839</v>
      </c>
    </row>
    <row r="32" spans="1:82" ht="39" customHeight="1" x14ac:dyDescent="0.25">
      <c r="A32" s="103" t="s">
        <v>1163</v>
      </c>
      <c r="B32" s="115" t="s">
        <v>1164</v>
      </c>
      <c r="C32" s="101" t="s">
        <v>1165</v>
      </c>
      <c r="D32" s="101" t="s">
        <v>839</v>
      </c>
      <c r="E32" s="121">
        <f t="shared" si="3"/>
        <v>1.5</v>
      </c>
      <c r="F32" s="121">
        <f t="shared" si="4"/>
        <v>0</v>
      </c>
      <c r="G32" s="121">
        <f t="shared" si="5"/>
        <v>0</v>
      </c>
      <c r="H32" s="121">
        <f t="shared" si="6"/>
        <v>0</v>
      </c>
      <c r="I32" s="121">
        <f t="shared" si="7"/>
        <v>0</v>
      </c>
      <c r="J32" s="121">
        <f t="shared" si="8"/>
        <v>0</v>
      </c>
      <c r="K32" s="121">
        <f t="shared" si="9"/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0</v>
      </c>
      <c r="AG32" s="121">
        <f>Ф14!E33</f>
        <v>1.5</v>
      </c>
      <c r="AH32" s="121">
        <v>0</v>
      </c>
      <c r="AI32" s="121">
        <v>0</v>
      </c>
      <c r="AJ32" s="121">
        <v>0</v>
      </c>
      <c r="AK32" s="121">
        <f>Ф14!G33</f>
        <v>0</v>
      </c>
      <c r="AL32" s="121">
        <f>Ф14!H33</f>
        <v>0</v>
      </c>
      <c r="AM32" s="121">
        <f>Ф14!I33</f>
        <v>0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v>0</v>
      </c>
      <c r="BH32" s="121"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v>0</v>
      </c>
      <c r="BP32" s="121"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v>0</v>
      </c>
      <c r="CA32" s="121">
        <v>0</v>
      </c>
      <c r="CB32" s="121">
        <v>0</v>
      </c>
      <c r="CC32" s="121">
        <v>0</v>
      </c>
      <c r="CD32" s="102" t="s">
        <v>839</v>
      </c>
    </row>
    <row r="33" spans="1:82" ht="39" customHeight="1" x14ac:dyDescent="0.25">
      <c r="A33" s="103" t="s">
        <v>1166</v>
      </c>
      <c r="B33" s="115" t="s">
        <v>1167</v>
      </c>
      <c r="C33" s="102" t="s">
        <v>1168</v>
      </c>
      <c r="D33" s="101" t="s">
        <v>839</v>
      </c>
      <c r="E33" s="121">
        <f t="shared" si="3"/>
        <v>8</v>
      </c>
      <c r="F33" s="121">
        <f t="shared" si="4"/>
        <v>0</v>
      </c>
      <c r="G33" s="121">
        <f t="shared" si="5"/>
        <v>0</v>
      </c>
      <c r="H33" s="121">
        <f t="shared" si="6"/>
        <v>0</v>
      </c>
      <c r="I33" s="121">
        <f t="shared" si="7"/>
        <v>0</v>
      </c>
      <c r="J33" s="121">
        <f t="shared" si="8"/>
        <v>0</v>
      </c>
      <c r="K33" s="121">
        <f t="shared" si="9"/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f>Ф14!E34</f>
        <v>8</v>
      </c>
      <c r="AH33" s="121">
        <v>0</v>
      </c>
      <c r="AI33" s="121">
        <v>0</v>
      </c>
      <c r="AJ33" s="121">
        <v>0</v>
      </c>
      <c r="AK33" s="121">
        <f>Ф14!G34</f>
        <v>0</v>
      </c>
      <c r="AL33" s="121">
        <f>Ф14!H34</f>
        <v>0</v>
      </c>
      <c r="AM33" s="121">
        <f>Ф14!I34</f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v>0</v>
      </c>
      <c r="BH33" s="121"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v>0</v>
      </c>
      <c r="BP33" s="121"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v>0</v>
      </c>
      <c r="CA33" s="121">
        <v>0</v>
      </c>
      <c r="CB33" s="121">
        <v>0</v>
      </c>
      <c r="CC33" s="121">
        <v>0</v>
      </c>
      <c r="CD33" s="102" t="s">
        <v>839</v>
      </c>
    </row>
    <row r="34" spans="1:82" ht="39" customHeight="1" x14ac:dyDescent="0.25">
      <c r="A34" s="103" t="s">
        <v>1169</v>
      </c>
      <c r="B34" s="115" t="s">
        <v>1170</v>
      </c>
      <c r="C34" s="102" t="s">
        <v>1171</v>
      </c>
      <c r="D34" s="101" t="s">
        <v>839</v>
      </c>
      <c r="E34" s="121">
        <f t="shared" si="3"/>
        <v>8.82</v>
      </c>
      <c r="F34" s="121">
        <f t="shared" si="4"/>
        <v>0</v>
      </c>
      <c r="G34" s="121">
        <f t="shared" si="5"/>
        <v>0</v>
      </c>
      <c r="H34" s="121">
        <f t="shared" si="6"/>
        <v>0</v>
      </c>
      <c r="I34" s="121">
        <f t="shared" si="7"/>
        <v>0</v>
      </c>
      <c r="J34" s="121">
        <f t="shared" si="8"/>
        <v>0</v>
      </c>
      <c r="K34" s="121">
        <f t="shared" si="9"/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f>Ф14!E35</f>
        <v>8.82</v>
      </c>
      <c r="AH34" s="121">
        <v>0</v>
      </c>
      <c r="AI34" s="121">
        <v>0</v>
      </c>
      <c r="AJ34" s="121">
        <v>0</v>
      </c>
      <c r="AK34" s="121">
        <f>Ф14!G35</f>
        <v>0</v>
      </c>
      <c r="AL34" s="121">
        <f>Ф14!H35</f>
        <v>0</v>
      </c>
      <c r="AM34" s="121">
        <f>Ф14!I35</f>
        <v>0</v>
      </c>
      <c r="AN34" s="121"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121"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v>0</v>
      </c>
      <c r="BP34" s="121"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v>0</v>
      </c>
      <c r="CA34" s="121">
        <v>0</v>
      </c>
      <c r="CB34" s="121">
        <v>0</v>
      </c>
      <c r="CC34" s="121">
        <v>0</v>
      </c>
      <c r="CD34" s="102" t="s">
        <v>839</v>
      </c>
    </row>
    <row r="35" spans="1:82" ht="42" customHeight="1" x14ac:dyDescent="0.25">
      <c r="A35" s="103" t="s">
        <v>1172</v>
      </c>
      <c r="B35" s="115" t="s">
        <v>1173</v>
      </c>
      <c r="C35" s="102" t="s">
        <v>1174</v>
      </c>
      <c r="D35" s="102" t="s">
        <v>839</v>
      </c>
      <c r="E35" s="121">
        <f t="shared" si="3"/>
        <v>0</v>
      </c>
      <c r="F35" s="121">
        <f t="shared" si="4"/>
        <v>0</v>
      </c>
      <c r="G35" s="121">
        <f t="shared" si="5"/>
        <v>0</v>
      </c>
      <c r="H35" s="121">
        <f t="shared" si="6"/>
        <v>0</v>
      </c>
      <c r="I35" s="121">
        <f t="shared" si="7"/>
        <v>0</v>
      </c>
      <c r="J35" s="121">
        <f t="shared" si="8"/>
        <v>0</v>
      </c>
      <c r="K35" s="121">
        <f t="shared" si="9"/>
        <v>8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21">
        <v>0</v>
      </c>
      <c r="AG35" s="121">
        <f>Ф14!E36</f>
        <v>0</v>
      </c>
      <c r="AH35" s="121">
        <v>0</v>
      </c>
      <c r="AI35" s="121">
        <v>0</v>
      </c>
      <c r="AJ35" s="121">
        <v>0</v>
      </c>
      <c r="AK35" s="121">
        <f>Ф14!G36</f>
        <v>0</v>
      </c>
      <c r="AL35" s="121">
        <f>Ф14!H36</f>
        <v>0</v>
      </c>
      <c r="AM35" s="121">
        <f>Ф14!I36</f>
        <v>8</v>
      </c>
      <c r="AN35" s="121"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v>0</v>
      </c>
      <c r="BH35" s="121"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v>0</v>
      </c>
      <c r="BP35" s="121"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v>0</v>
      </c>
      <c r="CA35" s="121">
        <v>0</v>
      </c>
      <c r="CB35" s="121">
        <v>0</v>
      </c>
      <c r="CC35" s="121">
        <v>0</v>
      </c>
      <c r="CD35" s="102" t="s">
        <v>839</v>
      </c>
    </row>
    <row r="36" spans="1:82" ht="28.5" customHeight="1" x14ac:dyDescent="0.25">
      <c r="A36" s="103" t="s">
        <v>841</v>
      </c>
      <c r="B36" s="137" t="s">
        <v>842</v>
      </c>
      <c r="C36" s="115" t="s">
        <v>839</v>
      </c>
      <c r="D36" s="102" t="s">
        <v>839</v>
      </c>
      <c r="E36" s="121" t="str">
        <f t="shared" si="3"/>
        <v>нд</v>
      </c>
      <c r="F36" s="121" t="str">
        <f t="shared" si="4"/>
        <v>нд</v>
      </c>
      <c r="G36" s="121" t="str">
        <f t="shared" si="5"/>
        <v>нд</v>
      </c>
      <c r="H36" s="121" t="str">
        <f t="shared" si="6"/>
        <v>нд</v>
      </c>
      <c r="I36" s="121" t="str">
        <f t="shared" si="7"/>
        <v>нд</v>
      </c>
      <c r="J36" s="121" t="str">
        <f t="shared" si="8"/>
        <v>нд</v>
      </c>
      <c r="K36" s="121" t="str">
        <f t="shared" si="9"/>
        <v>нд</v>
      </c>
      <c r="L36" s="121" t="str">
        <f t="shared" ref="L36" si="14">AN36</f>
        <v>нд</v>
      </c>
      <c r="M36" s="121" t="str">
        <f t="shared" ref="M36" si="15">AO36</f>
        <v>нд</v>
      </c>
      <c r="N36" s="121" t="str">
        <f t="shared" ref="N36" si="16">AP36</f>
        <v>нд</v>
      </c>
      <c r="O36" s="121" t="str">
        <f t="shared" ref="O36" si="17">AQ36</f>
        <v>нд</v>
      </c>
      <c r="P36" s="121" t="str">
        <f t="shared" ref="P36" si="18">AR36</f>
        <v>нд</v>
      </c>
      <c r="Q36" s="121" t="str">
        <f t="shared" ref="Q36" si="19">AS36</f>
        <v>нд</v>
      </c>
      <c r="R36" s="121" t="str">
        <f t="shared" ref="R36" si="20">AT36</f>
        <v>нд</v>
      </c>
      <c r="S36" s="121" t="str">
        <f t="shared" ref="S36" si="21">AU36</f>
        <v>нд</v>
      </c>
      <c r="T36" s="121" t="str">
        <f t="shared" ref="T36" si="22">AV36</f>
        <v>нд</v>
      </c>
      <c r="U36" s="121" t="str">
        <f t="shared" ref="U36" si="23">AW36</f>
        <v>нд</v>
      </c>
      <c r="V36" s="121" t="str">
        <f t="shared" ref="V36" si="24">AX36</f>
        <v>нд</v>
      </c>
      <c r="W36" s="121" t="str">
        <f t="shared" ref="W36" si="25">AY36</f>
        <v>нд</v>
      </c>
      <c r="X36" s="121" t="str">
        <f t="shared" ref="X36" si="26">AZ36</f>
        <v>нд</v>
      </c>
      <c r="Y36" s="121" t="str">
        <f t="shared" ref="Y36" si="27">BA36</f>
        <v>нд</v>
      </c>
      <c r="Z36" s="121" t="str">
        <f t="shared" ref="Z36" si="28">BB36</f>
        <v>нд</v>
      </c>
      <c r="AA36" s="121" t="str">
        <f t="shared" ref="AA36" si="29">BC36</f>
        <v>нд</v>
      </c>
      <c r="AB36" s="121" t="str">
        <f t="shared" ref="AB36" si="30">BD36</f>
        <v>нд</v>
      </c>
      <c r="AC36" s="121" t="str">
        <f t="shared" ref="AC36" si="31">BE36</f>
        <v>нд</v>
      </c>
      <c r="AD36" s="121" t="str">
        <f t="shared" ref="AD36" si="32">BF36</f>
        <v>нд</v>
      </c>
      <c r="AE36" s="121" t="str">
        <f t="shared" ref="AE36" si="33">BG36</f>
        <v>нд</v>
      </c>
      <c r="AF36" s="121" t="str">
        <f t="shared" ref="AF36" si="34">BH36</f>
        <v>нд</v>
      </c>
      <c r="AG36" s="102" t="s">
        <v>839</v>
      </c>
      <c r="AH36" s="102" t="s">
        <v>839</v>
      </c>
      <c r="AI36" s="102" t="s">
        <v>839</v>
      </c>
      <c r="AJ36" s="102" t="s">
        <v>839</v>
      </c>
      <c r="AK36" s="102" t="s">
        <v>839</v>
      </c>
      <c r="AL36" s="102" t="s">
        <v>839</v>
      </c>
      <c r="AM36" s="102" t="s">
        <v>839</v>
      </c>
      <c r="AN36" s="102" t="s">
        <v>839</v>
      </c>
      <c r="AO36" s="102" t="s">
        <v>839</v>
      </c>
      <c r="AP36" s="102" t="s">
        <v>839</v>
      </c>
      <c r="AQ36" s="102" t="s">
        <v>839</v>
      </c>
      <c r="AR36" s="102" t="s">
        <v>839</v>
      </c>
      <c r="AS36" s="102" t="s">
        <v>839</v>
      </c>
      <c r="AT36" s="102" t="s">
        <v>839</v>
      </c>
      <c r="AU36" s="102" t="s">
        <v>839</v>
      </c>
      <c r="AV36" s="102" t="s">
        <v>839</v>
      </c>
      <c r="AW36" s="102" t="s">
        <v>839</v>
      </c>
      <c r="AX36" s="102" t="s">
        <v>839</v>
      </c>
      <c r="AY36" s="102" t="s">
        <v>839</v>
      </c>
      <c r="AZ36" s="102" t="s">
        <v>839</v>
      </c>
      <c r="BA36" s="102" t="s">
        <v>839</v>
      </c>
      <c r="BB36" s="102" t="s">
        <v>839</v>
      </c>
      <c r="BC36" s="102" t="s">
        <v>839</v>
      </c>
      <c r="BD36" s="102" t="s">
        <v>839</v>
      </c>
      <c r="BE36" s="102" t="s">
        <v>839</v>
      </c>
      <c r="BF36" s="102" t="s">
        <v>839</v>
      </c>
      <c r="BG36" s="102" t="s">
        <v>839</v>
      </c>
      <c r="BH36" s="102" t="s">
        <v>839</v>
      </c>
      <c r="BI36" s="102" t="s">
        <v>839</v>
      </c>
      <c r="BJ36" s="102" t="s">
        <v>839</v>
      </c>
      <c r="BK36" s="102" t="s">
        <v>839</v>
      </c>
      <c r="BL36" s="102" t="s">
        <v>839</v>
      </c>
      <c r="BM36" s="102" t="s">
        <v>839</v>
      </c>
      <c r="BN36" s="102" t="s">
        <v>839</v>
      </c>
      <c r="BO36" s="102" t="s">
        <v>839</v>
      </c>
      <c r="BP36" s="102" t="s">
        <v>839</v>
      </c>
      <c r="BQ36" s="102" t="s">
        <v>839</v>
      </c>
      <c r="BR36" s="102" t="s">
        <v>839</v>
      </c>
      <c r="BS36" s="102" t="s">
        <v>839</v>
      </c>
      <c r="BT36" s="102" t="s">
        <v>839</v>
      </c>
      <c r="BU36" s="102" t="s">
        <v>839</v>
      </c>
      <c r="BV36" s="102" t="s">
        <v>839</v>
      </c>
      <c r="BW36" s="102" t="s">
        <v>839</v>
      </c>
      <c r="BX36" s="102" t="s">
        <v>839</v>
      </c>
      <c r="BY36" s="102" t="s">
        <v>839</v>
      </c>
      <c r="BZ36" s="102" t="s">
        <v>839</v>
      </c>
      <c r="CA36" s="102" t="s">
        <v>839</v>
      </c>
      <c r="CB36" s="102" t="s">
        <v>839</v>
      </c>
      <c r="CC36" s="102" t="s">
        <v>839</v>
      </c>
      <c r="CD36" s="102" t="s">
        <v>839</v>
      </c>
    </row>
    <row r="37" spans="1:82" ht="39" x14ac:dyDescent="0.25">
      <c r="A37" s="249" t="s">
        <v>489</v>
      </c>
      <c r="B37" s="218" t="s">
        <v>859</v>
      </c>
      <c r="C37" s="217" t="s">
        <v>839</v>
      </c>
      <c r="D37" s="117"/>
      <c r="E37" s="121">
        <f t="shared" si="3"/>
        <v>0</v>
      </c>
      <c r="F37" s="121">
        <f t="shared" si="4"/>
        <v>0</v>
      </c>
      <c r="G37" s="121">
        <f t="shared" si="5"/>
        <v>0</v>
      </c>
      <c r="H37" s="121">
        <f t="shared" si="6"/>
        <v>0</v>
      </c>
      <c r="I37" s="121">
        <f t="shared" si="7"/>
        <v>0</v>
      </c>
      <c r="J37" s="121">
        <f t="shared" si="8"/>
        <v>0</v>
      </c>
      <c r="K37" s="121">
        <f t="shared" si="9"/>
        <v>20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1">
        <v>0</v>
      </c>
      <c r="AG37" s="121">
        <f>Ф14!E38</f>
        <v>0</v>
      </c>
      <c r="AH37" s="121">
        <v>0</v>
      </c>
      <c r="AI37" s="121">
        <v>0</v>
      </c>
      <c r="AJ37" s="121">
        <v>0</v>
      </c>
      <c r="AK37" s="121">
        <f>Ф14!G38</f>
        <v>0</v>
      </c>
      <c r="AL37" s="121">
        <f>Ф14!H38</f>
        <v>0</v>
      </c>
      <c r="AM37" s="121">
        <f>Ф14!I38</f>
        <v>20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v>0</v>
      </c>
      <c r="BH37" s="121"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v>0</v>
      </c>
      <c r="BP37" s="121"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v>0</v>
      </c>
      <c r="CA37" s="121">
        <v>0</v>
      </c>
      <c r="CB37" s="121">
        <v>0</v>
      </c>
      <c r="CC37" s="121">
        <v>0</v>
      </c>
      <c r="CD37" s="102" t="s">
        <v>839</v>
      </c>
    </row>
    <row r="38" spans="1:82" ht="51.75" x14ac:dyDescent="0.25">
      <c r="A38" s="249" t="s">
        <v>497</v>
      </c>
      <c r="B38" s="218" t="s">
        <v>1184</v>
      </c>
      <c r="C38" s="217" t="s">
        <v>839</v>
      </c>
      <c r="D38" s="117"/>
      <c r="E38" s="121">
        <f t="shared" si="3"/>
        <v>0</v>
      </c>
      <c r="F38" s="121">
        <f t="shared" si="4"/>
        <v>0</v>
      </c>
      <c r="G38" s="121">
        <f t="shared" si="5"/>
        <v>0</v>
      </c>
      <c r="H38" s="121">
        <f t="shared" si="6"/>
        <v>0</v>
      </c>
      <c r="I38" s="121">
        <f t="shared" si="7"/>
        <v>0</v>
      </c>
      <c r="J38" s="121">
        <f t="shared" si="8"/>
        <v>0</v>
      </c>
      <c r="K38" s="121">
        <f t="shared" si="9"/>
        <v>20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f>Ф14!E39</f>
        <v>0</v>
      </c>
      <c r="AH38" s="121">
        <v>0</v>
      </c>
      <c r="AI38" s="121">
        <v>0</v>
      </c>
      <c r="AJ38" s="121">
        <v>0</v>
      </c>
      <c r="AK38" s="121">
        <f>Ф14!G39</f>
        <v>0</v>
      </c>
      <c r="AL38" s="121">
        <f>Ф14!H39</f>
        <v>0</v>
      </c>
      <c r="AM38" s="121">
        <f>Ф14!I39</f>
        <v>20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v>0</v>
      </c>
      <c r="BH38" s="121"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v>0</v>
      </c>
      <c r="BP38" s="121"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v>0</v>
      </c>
      <c r="CA38" s="121">
        <v>0</v>
      </c>
      <c r="CB38" s="121">
        <v>0</v>
      </c>
      <c r="CC38" s="121">
        <v>0</v>
      </c>
      <c r="CD38" s="102" t="s">
        <v>839</v>
      </c>
    </row>
    <row r="39" spans="1:82" ht="255.75" x14ac:dyDescent="0.25">
      <c r="A39" s="117" t="s">
        <v>1185</v>
      </c>
      <c r="B39" s="218" t="s">
        <v>1186</v>
      </c>
      <c r="C39" s="217" t="s">
        <v>1187</v>
      </c>
      <c r="D39" s="117"/>
      <c r="E39" s="121">
        <f t="shared" si="3"/>
        <v>0</v>
      </c>
      <c r="F39" s="121">
        <f t="shared" si="4"/>
        <v>0</v>
      </c>
      <c r="G39" s="121">
        <f t="shared" si="5"/>
        <v>0</v>
      </c>
      <c r="H39" s="121">
        <f t="shared" si="6"/>
        <v>0</v>
      </c>
      <c r="I39" s="121">
        <f t="shared" si="7"/>
        <v>0</v>
      </c>
      <c r="J39" s="121">
        <f t="shared" si="8"/>
        <v>0</v>
      </c>
      <c r="K39" s="121">
        <f t="shared" si="9"/>
        <v>20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f>Ф14!E40</f>
        <v>0</v>
      </c>
      <c r="AH39" s="121">
        <v>0</v>
      </c>
      <c r="AI39" s="121">
        <v>0</v>
      </c>
      <c r="AJ39" s="121">
        <v>0</v>
      </c>
      <c r="AK39" s="121">
        <f>Ф14!G40</f>
        <v>0</v>
      </c>
      <c r="AL39" s="121">
        <f>Ф14!H40</f>
        <v>0</v>
      </c>
      <c r="AM39" s="121">
        <f>Ф14!I40</f>
        <v>20</v>
      </c>
      <c r="AN39" s="121"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v>0</v>
      </c>
      <c r="BH39" s="121"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v>0</v>
      </c>
      <c r="BP39" s="121"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v>0</v>
      </c>
      <c r="CA39" s="121">
        <v>0</v>
      </c>
      <c r="CB39" s="121">
        <v>0</v>
      </c>
      <c r="CC39" s="121">
        <v>0</v>
      </c>
      <c r="CD39" s="102" t="s">
        <v>839</v>
      </c>
    </row>
    <row r="40" spans="1:82" ht="39" x14ac:dyDescent="0.25">
      <c r="A40" s="117" t="s">
        <v>32</v>
      </c>
      <c r="B40" s="218" t="s">
        <v>843</v>
      </c>
      <c r="C40" s="217" t="s">
        <v>839</v>
      </c>
      <c r="D40" s="117"/>
      <c r="E40" s="121">
        <f t="shared" si="3"/>
        <v>0</v>
      </c>
      <c r="F40" s="121">
        <f t="shared" si="4"/>
        <v>0</v>
      </c>
      <c r="G40" s="121">
        <f t="shared" si="5"/>
        <v>0.44400000000000001</v>
      </c>
      <c r="H40" s="121">
        <f t="shared" si="6"/>
        <v>0.44400000000000001</v>
      </c>
      <c r="I40" s="121">
        <f t="shared" si="7"/>
        <v>0.53400000000000003</v>
      </c>
      <c r="J40" s="121">
        <f t="shared" si="8"/>
        <v>0</v>
      </c>
      <c r="K40" s="121">
        <f t="shared" si="9"/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f>Ф14!E41</f>
        <v>0</v>
      </c>
      <c r="AH40" s="121">
        <v>0</v>
      </c>
      <c r="AI40" s="116">
        <f>AI41+AI42+AI43</f>
        <v>0.44400000000000001</v>
      </c>
      <c r="AJ40" s="116">
        <f t="shared" ref="AJ40:AK40" si="35">AJ41+AJ42+AJ43</f>
        <v>0.44400000000000001</v>
      </c>
      <c r="AK40" s="116">
        <f t="shared" si="35"/>
        <v>0.53400000000000003</v>
      </c>
      <c r="AL40" s="116">
        <v>0</v>
      </c>
      <c r="AM40" s="116">
        <v>0</v>
      </c>
      <c r="AN40" s="121"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v>0</v>
      </c>
      <c r="BH40" s="121"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v>0</v>
      </c>
      <c r="BP40" s="121"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v>0</v>
      </c>
      <c r="CA40" s="121">
        <v>0</v>
      </c>
      <c r="CB40" s="121">
        <v>0</v>
      </c>
      <c r="CC40" s="121">
        <v>0</v>
      </c>
      <c r="CD40" s="102" t="s">
        <v>839</v>
      </c>
    </row>
    <row r="41" spans="1:82" ht="64.5" x14ac:dyDescent="0.25">
      <c r="A41" s="117" t="s">
        <v>1175</v>
      </c>
      <c r="B41" s="218" t="s">
        <v>1176</v>
      </c>
      <c r="C41" s="217" t="s">
        <v>1177</v>
      </c>
      <c r="D41" s="117"/>
      <c r="E41" s="121">
        <f t="shared" si="3"/>
        <v>0</v>
      </c>
      <c r="F41" s="121">
        <f t="shared" si="4"/>
        <v>0</v>
      </c>
      <c r="G41" s="121">
        <f t="shared" si="5"/>
        <v>0.44400000000000001</v>
      </c>
      <c r="H41" s="121">
        <f t="shared" si="6"/>
        <v>0</v>
      </c>
      <c r="I41" s="121">
        <f t="shared" si="7"/>
        <v>0</v>
      </c>
      <c r="J41" s="121">
        <f t="shared" si="8"/>
        <v>0</v>
      </c>
      <c r="K41" s="121">
        <f t="shared" si="9"/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21">
        <v>0</v>
      </c>
      <c r="AG41" s="121">
        <f>Ф14!E42</f>
        <v>0</v>
      </c>
      <c r="AH41" s="121">
        <v>0</v>
      </c>
      <c r="AI41" s="114">
        <f>Ф14!G42</f>
        <v>0.44400000000000001</v>
      </c>
      <c r="AJ41" s="116">
        <v>0</v>
      </c>
      <c r="AK41" s="116">
        <v>0</v>
      </c>
      <c r="AL41" s="116">
        <v>0</v>
      </c>
      <c r="AM41" s="116">
        <v>0</v>
      </c>
      <c r="AN41" s="121"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v>0</v>
      </c>
      <c r="BH41" s="121"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v>0</v>
      </c>
      <c r="BP41" s="121"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v>0</v>
      </c>
      <c r="CA41" s="121">
        <v>0</v>
      </c>
      <c r="CB41" s="121">
        <v>0</v>
      </c>
      <c r="CC41" s="121">
        <v>0</v>
      </c>
      <c r="CD41" s="102" t="s">
        <v>839</v>
      </c>
    </row>
    <row r="42" spans="1:82" ht="90" x14ac:dyDescent="0.25">
      <c r="A42" s="117" t="s">
        <v>1178</v>
      </c>
      <c r="B42" s="218" t="s">
        <v>1179</v>
      </c>
      <c r="C42" s="217" t="s">
        <v>1180</v>
      </c>
      <c r="D42" s="117"/>
      <c r="E42" s="121">
        <f t="shared" si="3"/>
        <v>0</v>
      </c>
      <c r="F42" s="121">
        <f t="shared" si="4"/>
        <v>0</v>
      </c>
      <c r="G42" s="121">
        <f t="shared" si="5"/>
        <v>0</v>
      </c>
      <c r="H42" s="121">
        <f t="shared" si="6"/>
        <v>0</v>
      </c>
      <c r="I42" s="121">
        <f t="shared" si="7"/>
        <v>0.53400000000000003</v>
      </c>
      <c r="J42" s="121">
        <f t="shared" si="8"/>
        <v>0</v>
      </c>
      <c r="K42" s="121">
        <f t="shared" si="9"/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v>0</v>
      </c>
      <c r="AF42" s="121">
        <v>0</v>
      </c>
      <c r="AG42" s="121">
        <f>Ф14!E43</f>
        <v>0</v>
      </c>
      <c r="AH42" s="121">
        <v>0</v>
      </c>
      <c r="AI42" s="121">
        <v>0</v>
      </c>
      <c r="AJ42" s="116">
        <v>0</v>
      </c>
      <c r="AK42" s="121">
        <f>Ф14!G43</f>
        <v>0.53400000000000003</v>
      </c>
      <c r="AL42" s="116">
        <v>0</v>
      </c>
      <c r="AM42" s="116">
        <v>0</v>
      </c>
      <c r="AN42" s="121"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v>0</v>
      </c>
      <c r="BH42" s="121"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v>0</v>
      </c>
      <c r="BP42" s="121"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v>0</v>
      </c>
      <c r="CA42" s="121">
        <v>0</v>
      </c>
      <c r="CB42" s="121">
        <v>0</v>
      </c>
      <c r="CC42" s="121">
        <v>0</v>
      </c>
      <c r="CD42" s="102" t="s">
        <v>839</v>
      </c>
    </row>
    <row r="43" spans="1:82" ht="39" x14ac:dyDescent="0.25">
      <c r="A43" s="117" t="s">
        <v>1181</v>
      </c>
      <c r="B43" s="218" t="s">
        <v>1182</v>
      </c>
      <c r="C43" s="217" t="s">
        <v>1183</v>
      </c>
      <c r="D43" s="117"/>
      <c r="E43" s="121">
        <f t="shared" si="3"/>
        <v>0</v>
      </c>
      <c r="F43" s="121">
        <f t="shared" si="4"/>
        <v>0</v>
      </c>
      <c r="G43" s="121">
        <f t="shared" si="5"/>
        <v>0</v>
      </c>
      <c r="H43" s="121">
        <f t="shared" si="6"/>
        <v>0.44400000000000001</v>
      </c>
      <c r="I43" s="121">
        <f t="shared" si="7"/>
        <v>0</v>
      </c>
      <c r="J43" s="121">
        <f t="shared" si="8"/>
        <v>0</v>
      </c>
      <c r="K43" s="121">
        <f t="shared" si="9"/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v>0</v>
      </c>
      <c r="AF43" s="121">
        <v>0</v>
      </c>
      <c r="AG43" s="121">
        <f>Ф14!E44</f>
        <v>0</v>
      </c>
      <c r="AH43" s="121">
        <v>0</v>
      </c>
      <c r="AI43" s="121">
        <v>0</v>
      </c>
      <c r="AJ43" s="114">
        <f>Ф14!G44</f>
        <v>0.44400000000000001</v>
      </c>
      <c r="AK43" s="121">
        <v>0</v>
      </c>
      <c r="AL43" s="116">
        <v>0</v>
      </c>
      <c r="AM43" s="116">
        <v>0</v>
      </c>
      <c r="AN43" s="121"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v>0</v>
      </c>
      <c r="BH43" s="121"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v>0</v>
      </c>
      <c r="BP43" s="121"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v>0</v>
      </c>
      <c r="CA43" s="121">
        <v>0</v>
      </c>
      <c r="CB43" s="121">
        <v>0</v>
      </c>
      <c r="CC43" s="121">
        <v>0</v>
      </c>
      <c r="CD43" s="102" t="s">
        <v>839</v>
      </c>
    </row>
    <row r="44" spans="1:82" ht="26.25" x14ac:dyDescent="0.25">
      <c r="A44" s="117" t="s">
        <v>36</v>
      </c>
      <c r="B44" s="218" t="s">
        <v>844</v>
      </c>
      <c r="C44" s="217" t="s">
        <v>839</v>
      </c>
      <c r="D44" s="117"/>
      <c r="E44" s="121">
        <f t="shared" si="3"/>
        <v>0</v>
      </c>
      <c r="F44" s="121">
        <f t="shared" si="4"/>
        <v>0</v>
      </c>
      <c r="G44" s="121">
        <f t="shared" si="5"/>
        <v>0</v>
      </c>
      <c r="H44" s="121">
        <f t="shared" si="6"/>
        <v>0</v>
      </c>
      <c r="I44" s="121">
        <f t="shared" si="7"/>
        <v>0</v>
      </c>
      <c r="J44" s="121">
        <f t="shared" si="8"/>
        <v>0</v>
      </c>
      <c r="K44" s="121">
        <f t="shared" si="9"/>
        <v>3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v>0</v>
      </c>
      <c r="AF44" s="121">
        <v>0</v>
      </c>
      <c r="AG44" s="121">
        <f>Ф14!E45</f>
        <v>0</v>
      </c>
      <c r="AH44" s="121">
        <v>0</v>
      </c>
      <c r="AI44" s="121">
        <v>0</v>
      </c>
      <c r="AJ44" s="121">
        <v>0</v>
      </c>
      <c r="AK44" s="121">
        <f>Ф14!G45</f>
        <v>0</v>
      </c>
      <c r="AL44" s="116">
        <v>0</v>
      </c>
      <c r="AM44" s="116">
        <f>AM45+AM46+AM47</f>
        <v>3</v>
      </c>
      <c r="AN44" s="121"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v>0</v>
      </c>
      <c r="BH44" s="121"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v>0</v>
      </c>
      <c r="BP44" s="121"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v>0</v>
      </c>
      <c r="CA44" s="121">
        <v>0</v>
      </c>
      <c r="CB44" s="121">
        <v>0</v>
      </c>
      <c r="CC44" s="121">
        <v>0</v>
      </c>
      <c r="CD44" s="102" t="s">
        <v>839</v>
      </c>
    </row>
    <row r="45" spans="1:82" ht="26.25" x14ac:dyDescent="0.25">
      <c r="A45" s="117" t="s">
        <v>1154</v>
      </c>
      <c r="B45" s="218" t="s">
        <v>1195</v>
      </c>
      <c r="C45" s="217" t="s">
        <v>1155</v>
      </c>
      <c r="D45" s="117"/>
      <c r="E45" s="121">
        <f t="shared" si="3"/>
        <v>0</v>
      </c>
      <c r="F45" s="121">
        <f t="shared" si="4"/>
        <v>0</v>
      </c>
      <c r="G45" s="121">
        <f t="shared" si="5"/>
        <v>0</v>
      </c>
      <c r="H45" s="121">
        <f t="shared" si="6"/>
        <v>0</v>
      </c>
      <c r="I45" s="121">
        <f t="shared" si="7"/>
        <v>0</v>
      </c>
      <c r="J45" s="121">
        <f t="shared" si="8"/>
        <v>0</v>
      </c>
      <c r="K45" s="121">
        <f t="shared" si="9"/>
        <v>1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0</v>
      </c>
      <c r="AC45" s="121">
        <v>0</v>
      </c>
      <c r="AD45" s="121">
        <v>0</v>
      </c>
      <c r="AE45" s="121">
        <v>0</v>
      </c>
      <c r="AF45" s="121">
        <v>0</v>
      </c>
      <c r="AG45" s="121">
        <f>Ф14!E46</f>
        <v>0</v>
      </c>
      <c r="AH45" s="121">
        <v>0</v>
      </c>
      <c r="AI45" s="121">
        <v>0</v>
      </c>
      <c r="AJ45" s="121">
        <v>0</v>
      </c>
      <c r="AK45" s="121">
        <f>Ф14!G46</f>
        <v>0</v>
      </c>
      <c r="AL45" s="116">
        <v>0</v>
      </c>
      <c r="AM45" s="116">
        <v>1</v>
      </c>
      <c r="AN45" s="121"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v>0</v>
      </c>
      <c r="BH45" s="121"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v>0</v>
      </c>
      <c r="BP45" s="121"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v>0</v>
      </c>
      <c r="CA45" s="121">
        <v>0</v>
      </c>
      <c r="CB45" s="121">
        <v>0</v>
      </c>
      <c r="CC45" s="121">
        <v>0</v>
      </c>
      <c r="CD45" s="102" t="s">
        <v>839</v>
      </c>
    </row>
    <row r="46" spans="1:82" x14ac:dyDescent="0.25">
      <c r="A46" s="117" t="s">
        <v>1156</v>
      </c>
      <c r="B46" s="218" t="s">
        <v>1196</v>
      </c>
      <c r="C46" s="217" t="s">
        <v>1157</v>
      </c>
      <c r="D46" s="117"/>
      <c r="E46" s="121">
        <f t="shared" si="3"/>
        <v>0</v>
      </c>
      <c r="F46" s="121">
        <f t="shared" si="4"/>
        <v>0</v>
      </c>
      <c r="G46" s="121">
        <f t="shared" si="5"/>
        <v>0</v>
      </c>
      <c r="H46" s="121">
        <f t="shared" si="6"/>
        <v>0</v>
      </c>
      <c r="I46" s="121">
        <f t="shared" si="7"/>
        <v>0</v>
      </c>
      <c r="J46" s="121">
        <f t="shared" si="8"/>
        <v>0</v>
      </c>
      <c r="K46" s="121">
        <f t="shared" si="9"/>
        <v>1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0</v>
      </c>
      <c r="AC46" s="121">
        <v>0</v>
      </c>
      <c r="AD46" s="121">
        <v>0</v>
      </c>
      <c r="AE46" s="121">
        <v>0</v>
      </c>
      <c r="AF46" s="121">
        <v>0</v>
      </c>
      <c r="AG46" s="121">
        <f>Ф14!E47</f>
        <v>0</v>
      </c>
      <c r="AH46" s="121">
        <v>0</v>
      </c>
      <c r="AI46" s="121">
        <v>0</v>
      </c>
      <c r="AJ46" s="121">
        <v>0</v>
      </c>
      <c r="AK46" s="121">
        <f>Ф14!G47</f>
        <v>0</v>
      </c>
      <c r="AL46" s="116">
        <v>0</v>
      </c>
      <c r="AM46" s="116">
        <v>1</v>
      </c>
      <c r="AN46" s="121"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v>0</v>
      </c>
      <c r="BH46" s="121"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v>0</v>
      </c>
      <c r="BP46" s="121"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v>0</v>
      </c>
      <c r="CA46" s="121">
        <v>0</v>
      </c>
      <c r="CB46" s="121">
        <v>0</v>
      </c>
      <c r="CC46" s="121">
        <v>0</v>
      </c>
      <c r="CD46" s="102" t="s">
        <v>839</v>
      </c>
    </row>
    <row r="47" spans="1:82" ht="26.25" x14ac:dyDescent="0.25">
      <c r="A47" s="117" t="s">
        <v>1158</v>
      </c>
      <c r="B47" s="218" t="s">
        <v>1197</v>
      </c>
      <c r="C47" s="217" t="s">
        <v>1159</v>
      </c>
      <c r="D47" s="117"/>
      <c r="E47" s="121">
        <f t="shared" si="3"/>
        <v>0</v>
      </c>
      <c r="F47" s="121">
        <f t="shared" si="4"/>
        <v>0</v>
      </c>
      <c r="G47" s="121">
        <f t="shared" si="5"/>
        <v>0</v>
      </c>
      <c r="H47" s="121">
        <f t="shared" si="6"/>
        <v>0</v>
      </c>
      <c r="I47" s="121">
        <f t="shared" si="7"/>
        <v>0</v>
      </c>
      <c r="J47" s="121">
        <f t="shared" si="8"/>
        <v>0</v>
      </c>
      <c r="K47" s="121">
        <f t="shared" si="9"/>
        <v>1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v>0</v>
      </c>
      <c r="AF47" s="121">
        <v>0</v>
      </c>
      <c r="AG47" s="121">
        <f>Ф14!E48</f>
        <v>0</v>
      </c>
      <c r="AH47" s="121">
        <v>0</v>
      </c>
      <c r="AI47" s="121">
        <v>0</v>
      </c>
      <c r="AJ47" s="121">
        <v>0</v>
      </c>
      <c r="AK47" s="121">
        <f>Ф14!G48</f>
        <v>0</v>
      </c>
      <c r="AL47" s="116">
        <v>0</v>
      </c>
      <c r="AM47" s="116">
        <v>1</v>
      </c>
      <c r="AN47" s="121"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v>0</v>
      </c>
      <c r="BH47" s="121"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v>0</v>
      </c>
      <c r="BP47" s="121"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v>0</v>
      </c>
      <c r="CA47" s="121">
        <v>0</v>
      </c>
      <c r="CB47" s="121">
        <v>0</v>
      </c>
      <c r="CC47" s="121">
        <v>0</v>
      </c>
      <c r="CD47" s="102" t="s">
        <v>839</v>
      </c>
    </row>
  </sheetData>
  <mergeCells count="32">
    <mergeCell ref="L10:AJ10"/>
    <mergeCell ref="BW3:CD3"/>
    <mergeCell ref="BY4:CD4"/>
    <mergeCell ref="BU5:BX5"/>
    <mergeCell ref="L11:Z11"/>
    <mergeCell ref="CA2:CD2"/>
    <mergeCell ref="A7:AK7"/>
    <mergeCell ref="L8:M8"/>
    <mergeCell ref="N8:O8"/>
    <mergeCell ref="P8:Q8"/>
    <mergeCell ref="A19:A22"/>
    <mergeCell ref="B19:B22"/>
    <mergeCell ref="C19:C22"/>
    <mergeCell ref="D19:D22"/>
    <mergeCell ref="E20:AM20"/>
    <mergeCell ref="AG21:AM21"/>
    <mergeCell ref="BW19:CC21"/>
    <mergeCell ref="P13:Q13"/>
    <mergeCell ref="BB21:BH21"/>
    <mergeCell ref="O15:CD15"/>
    <mergeCell ref="CD19:CD22"/>
    <mergeCell ref="AU21:BA21"/>
    <mergeCell ref="AN21:AT21"/>
    <mergeCell ref="E19:BV19"/>
    <mergeCell ref="E21:K21"/>
    <mergeCell ref="L21:R21"/>
    <mergeCell ref="S21:Y21"/>
    <mergeCell ref="AN20:BV20"/>
    <mergeCell ref="BI21:BO21"/>
    <mergeCell ref="BP21:BV21"/>
    <mergeCell ref="Z21:AF21"/>
    <mergeCell ref="O16:AL16"/>
  </mergeCells>
  <phoneticPr fontId="17" type="noConversion"/>
  <pageMargins left="0" right="0" top="0" bottom="0" header="0.31496062992125984" footer="0.31496062992125984"/>
  <pageSetup paperSize="9" scale="3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BQ47"/>
  <sheetViews>
    <sheetView view="pageBreakPreview" topLeftCell="A7" zoomScale="96" zoomScaleNormal="95" zoomScaleSheetLayoutView="96" workbookViewId="0">
      <selection activeCell="C24" sqref="C24:BH47"/>
    </sheetView>
  </sheetViews>
  <sheetFormatPr defaultRowHeight="15.75" x14ac:dyDescent="0.25"/>
  <cols>
    <col min="1" max="1" width="7" style="1" customWidth="1"/>
    <col min="2" max="2" width="39" style="1" customWidth="1"/>
    <col min="3" max="3" width="12.7109375" style="1" customWidth="1"/>
    <col min="4" max="4" width="8.5703125" style="1" customWidth="1"/>
    <col min="5" max="6" width="4.7109375" style="1" customWidth="1"/>
    <col min="7" max="7" width="5.85546875" style="1" customWidth="1"/>
    <col min="8" max="24" width="4.7109375" style="1" customWidth="1"/>
    <col min="25" max="25" width="6.7109375" style="1" customWidth="1"/>
    <col min="26" max="28" width="4.7109375" style="1" customWidth="1"/>
    <col min="29" max="29" width="7" style="1" customWidth="1"/>
    <col min="30" max="53" width="4.7109375" style="1" customWidth="1"/>
    <col min="54" max="54" width="4.7109375" style="98" customWidth="1"/>
    <col min="55" max="59" width="4.7109375" style="1" customWidth="1"/>
    <col min="60" max="60" width="7.5703125" style="1" customWidth="1"/>
    <col min="61" max="16384" width="9.140625" style="1"/>
  </cols>
  <sheetData>
    <row r="1" spans="1:69" s="44" customFormat="1" ht="10.5" x14ac:dyDescent="0.2">
      <c r="BB1" s="110"/>
      <c r="BH1" s="45" t="s">
        <v>805</v>
      </c>
    </row>
    <row r="2" spans="1:69" s="44" customFormat="1" ht="21" customHeight="1" x14ac:dyDescent="0.2">
      <c r="BB2" s="110"/>
      <c r="BD2" s="429" t="s">
        <v>3</v>
      </c>
      <c r="BE2" s="429"/>
      <c r="BF2" s="429"/>
      <c r="BG2" s="429"/>
      <c r="BH2" s="429"/>
    </row>
    <row r="3" spans="1:69" s="44" customFormat="1" ht="21" customHeight="1" x14ac:dyDescent="0.2">
      <c r="BB3" s="110"/>
      <c r="BD3" s="46"/>
      <c r="BE3" s="46"/>
      <c r="BF3" s="46"/>
      <c r="BG3" s="46"/>
      <c r="BH3" s="46"/>
    </row>
    <row r="4" spans="1:69" s="44" customFormat="1" ht="31.5" customHeight="1" x14ac:dyDescent="0.2">
      <c r="BA4" s="389" t="s">
        <v>846</v>
      </c>
      <c r="BB4" s="389"/>
      <c r="BC4" s="389"/>
      <c r="BD4" s="389"/>
      <c r="BE4" s="389"/>
      <c r="BF4" s="389"/>
      <c r="BG4" s="389"/>
      <c r="BH4" s="389"/>
      <c r="BK4" s="75"/>
      <c r="BL4" s="75"/>
      <c r="BM4" s="75"/>
      <c r="BN4" s="75"/>
      <c r="BO4" s="75"/>
      <c r="BP4" s="75"/>
      <c r="BQ4" s="75"/>
    </row>
    <row r="5" spans="1:69" s="44" customFormat="1" ht="21" customHeight="1" x14ac:dyDescent="0.2">
      <c r="AY5" s="76"/>
      <c r="AZ5" s="76"/>
      <c r="BA5" s="76"/>
      <c r="BB5" s="125"/>
      <c r="BC5" s="346" t="str">
        <f>Ф10!R5</f>
        <v>И.В. Павленко</v>
      </c>
      <c r="BD5" s="346"/>
      <c r="BE5" s="346"/>
      <c r="BF5" s="346"/>
      <c r="BG5" s="346"/>
      <c r="BH5" s="346"/>
      <c r="BM5" s="77"/>
      <c r="BN5" s="77"/>
      <c r="BO5" s="77"/>
      <c r="BP5" s="77"/>
      <c r="BQ5" s="77"/>
    </row>
    <row r="6" spans="1:69" s="44" customFormat="1" ht="21" customHeight="1" x14ac:dyDescent="0.2">
      <c r="AY6" s="390" t="s">
        <v>847</v>
      </c>
      <c r="AZ6" s="390"/>
      <c r="BA6" s="390"/>
      <c r="BB6" s="390"/>
      <c r="BC6" s="61"/>
      <c r="BD6" s="46"/>
      <c r="BE6" s="46"/>
      <c r="BF6" s="46"/>
      <c r="BG6" s="46"/>
      <c r="BI6" s="61"/>
      <c r="BJ6" s="61"/>
      <c r="BK6" s="61"/>
      <c r="BL6" s="46"/>
      <c r="BM6" s="46"/>
      <c r="BN6" s="46"/>
      <c r="BO6" s="46"/>
      <c r="BP6" s="46"/>
      <c r="BQ6" s="46"/>
    </row>
    <row r="7" spans="1:69" s="44" customFormat="1" ht="21" customHeight="1" x14ac:dyDescent="0.2">
      <c r="BA7" s="41" t="s">
        <v>848</v>
      </c>
      <c r="BB7" s="110"/>
      <c r="BD7" s="46"/>
      <c r="BE7" s="46"/>
      <c r="BF7" s="46"/>
      <c r="BG7" s="46"/>
      <c r="BH7" s="74"/>
      <c r="BL7" s="46"/>
      <c r="BM7" s="46"/>
      <c r="BN7" s="46"/>
      <c r="BP7" s="46"/>
      <c r="BQ7" s="46"/>
    </row>
    <row r="8" spans="1:69" s="44" customFormat="1" ht="19.5" customHeight="1" x14ac:dyDescent="0.25">
      <c r="A8" s="387" t="s">
        <v>806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</row>
    <row r="9" spans="1:69" s="44" customFormat="1" ht="10.5" x14ac:dyDescent="0.2">
      <c r="U9" s="45" t="s">
        <v>693</v>
      </c>
      <c r="V9" s="415" t="str">
        <f>Ф15!L8</f>
        <v>1</v>
      </c>
      <c r="W9" s="416"/>
      <c r="X9" s="430" t="s">
        <v>725</v>
      </c>
      <c r="Y9" s="430"/>
      <c r="Z9" s="415" t="str">
        <f>Ф15!P8</f>
        <v>2024</v>
      </c>
      <c r="AA9" s="416"/>
      <c r="AB9" s="44" t="s">
        <v>695</v>
      </c>
      <c r="BB9" s="110"/>
    </row>
    <row r="10" spans="1:69" ht="9" customHeight="1" x14ac:dyDescent="0.25"/>
    <row r="11" spans="1:69" s="44" customFormat="1" ht="10.5" x14ac:dyDescent="0.2">
      <c r="U11" s="45" t="s">
        <v>807</v>
      </c>
      <c r="V11" s="431" t="str">
        <f>Ф15!L10</f>
        <v>Акционерное общество "Спасскэлектросеть"</v>
      </c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BB11" s="110"/>
    </row>
    <row r="12" spans="1:69" s="47" customFormat="1" ht="10.5" customHeight="1" x14ac:dyDescent="0.15">
      <c r="V12" s="414" t="s">
        <v>4</v>
      </c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BB12" s="129"/>
    </row>
    <row r="13" spans="1:69" ht="9" customHeight="1" x14ac:dyDescent="0.25"/>
    <row r="14" spans="1:69" s="44" customFormat="1" ht="10.5" x14ac:dyDescent="0.2">
      <c r="Y14" s="45" t="s">
        <v>697</v>
      </c>
      <c r="Z14" s="415" t="str">
        <f>Ф15!P13</f>
        <v>2024</v>
      </c>
      <c r="AA14" s="416"/>
      <c r="AB14" s="44" t="s">
        <v>5</v>
      </c>
      <c r="BB14" s="110"/>
    </row>
    <row r="15" spans="1:69" ht="9" customHeight="1" x14ac:dyDescent="0.25"/>
    <row r="16" spans="1:69" s="44" customFormat="1" ht="40.5" customHeight="1" x14ac:dyDescent="0.2">
      <c r="X16" s="45" t="s">
        <v>698</v>
      </c>
      <c r="Y16" s="413" t="s">
        <v>1152</v>
      </c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191"/>
      <c r="AZ16" s="191"/>
      <c r="BA16" s="191"/>
      <c r="BB16" s="199"/>
      <c r="BC16" s="191"/>
      <c r="BD16" s="191"/>
      <c r="BE16" s="191"/>
      <c r="BF16" s="191"/>
      <c r="BG16" s="191"/>
      <c r="BH16" s="191"/>
    </row>
    <row r="17" spans="1:60" s="47" customFormat="1" ht="8.25" x14ac:dyDescent="0.15">
      <c r="Y17" s="414" t="s">
        <v>6</v>
      </c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BB17" s="129"/>
    </row>
    <row r="18" spans="1:60" s="44" customFormat="1" ht="9" customHeight="1" x14ac:dyDescent="0.2">
      <c r="E18" s="48"/>
      <c r="F18" s="48"/>
      <c r="G18" s="48"/>
      <c r="H18" s="48"/>
      <c r="I18" s="48"/>
      <c r="BB18" s="110"/>
    </row>
    <row r="19" spans="1:60" s="47" customFormat="1" ht="15" customHeight="1" x14ac:dyDescent="0.15">
      <c r="A19" s="408" t="s">
        <v>699</v>
      </c>
      <c r="B19" s="408" t="s">
        <v>700</v>
      </c>
      <c r="C19" s="408" t="s">
        <v>701</v>
      </c>
      <c r="D19" s="408" t="s">
        <v>808</v>
      </c>
      <c r="E19" s="426" t="s">
        <v>1200</v>
      </c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8"/>
      <c r="BC19" s="417" t="s">
        <v>801</v>
      </c>
      <c r="BD19" s="418"/>
      <c r="BE19" s="418"/>
      <c r="BF19" s="418"/>
      <c r="BG19" s="419"/>
      <c r="BH19" s="408" t="s">
        <v>705</v>
      </c>
    </row>
    <row r="20" spans="1:60" s="47" customFormat="1" ht="15" customHeight="1" x14ac:dyDescent="0.15">
      <c r="A20" s="409"/>
      <c r="B20" s="409"/>
      <c r="C20" s="409"/>
      <c r="D20" s="409"/>
      <c r="E20" s="410" t="s">
        <v>0</v>
      </c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  <c r="AD20" s="410" t="s">
        <v>1</v>
      </c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2"/>
      <c r="BC20" s="420"/>
      <c r="BD20" s="421"/>
      <c r="BE20" s="421"/>
      <c r="BF20" s="421"/>
      <c r="BG20" s="422"/>
      <c r="BH20" s="409"/>
    </row>
    <row r="21" spans="1:60" s="47" customFormat="1" ht="15" customHeight="1" x14ac:dyDescent="0.15">
      <c r="A21" s="409"/>
      <c r="B21" s="409"/>
      <c r="C21" s="409"/>
      <c r="D21" s="409"/>
      <c r="E21" s="410" t="s">
        <v>706</v>
      </c>
      <c r="F21" s="411"/>
      <c r="G21" s="411"/>
      <c r="H21" s="411"/>
      <c r="I21" s="412"/>
      <c r="J21" s="410" t="s">
        <v>707</v>
      </c>
      <c r="K21" s="411"/>
      <c r="L21" s="411"/>
      <c r="M21" s="411"/>
      <c r="N21" s="412"/>
      <c r="O21" s="410" t="s">
        <v>708</v>
      </c>
      <c r="P21" s="411"/>
      <c r="Q21" s="411"/>
      <c r="R21" s="411"/>
      <c r="S21" s="412"/>
      <c r="T21" s="410" t="s">
        <v>709</v>
      </c>
      <c r="U21" s="411"/>
      <c r="V21" s="411"/>
      <c r="W21" s="411"/>
      <c r="X21" s="412"/>
      <c r="Y21" s="410" t="s">
        <v>710</v>
      </c>
      <c r="Z21" s="411"/>
      <c r="AA21" s="411"/>
      <c r="AB21" s="411"/>
      <c r="AC21" s="412"/>
      <c r="AD21" s="410" t="s">
        <v>706</v>
      </c>
      <c r="AE21" s="411"/>
      <c r="AF21" s="411"/>
      <c r="AG21" s="411"/>
      <c r="AH21" s="412"/>
      <c r="AI21" s="410" t="s">
        <v>707</v>
      </c>
      <c r="AJ21" s="411"/>
      <c r="AK21" s="411"/>
      <c r="AL21" s="411"/>
      <c r="AM21" s="412"/>
      <c r="AN21" s="410" t="s">
        <v>708</v>
      </c>
      <c r="AO21" s="411"/>
      <c r="AP21" s="411"/>
      <c r="AQ21" s="411"/>
      <c r="AR21" s="412"/>
      <c r="AS21" s="410" t="s">
        <v>709</v>
      </c>
      <c r="AT21" s="411"/>
      <c r="AU21" s="411"/>
      <c r="AV21" s="411"/>
      <c r="AW21" s="412"/>
      <c r="AX21" s="410" t="s">
        <v>710</v>
      </c>
      <c r="AY21" s="411"/>
      <c r="AZ21" s="411"/>
      <c r="BA21" s="411"/>
      <c r="BB21" s="412"/>
      <c r="BC21" s="423"/>
      <c r="BD21" s="424"/>
      <c r="BE21" s="424"/>
      <c r="BF21" s="424"/>
      <c r="BG21" s="425"/>
      <c r="BH21" s="409"/>
    </row>
    <row r="22" spans="1:60" s="47" customFormat="1" ht="33" customHeight="1" x14ac:dyDescent="0.15">
      <c r="A22" s="409"/>
      <c r="B22" s="409"/>
      <c r="C22" s="409"/>
      <c r="D22" s="409"/>
      <c r="E22" s="51" t="s">
        <v>739</v>
      </c>
      <c r="F22" s="51" t="s">
        <v>740</v>
      </c>
      <c r="G22" s="51" t="s">
        <v>741</v>
      </c>
      <c r="H22" s="51" t="s">
        <v>346</v>
      </c>
      <c r="I22" s="51" t="s">
        <v>742</v>
      </c>
      <c r="J22" s="51" t="s">
        <v>739</v>
      </c>
      <c r="K22" s="51" t="s">
        <v>740</v>
      </c>
      <c r="L22" s="51" t="s">
        <v>741</v>
      </c>
      <c r="M22" s="51" t="s">
        <v>346</v>
      </c>
      <c r="N22" s="51" t="s">
        <v>742</v>
      </c>
      <c r="O22" s="51" t="s">
        <v>739</v>
      </c>
      <c r="P22" s="51" t="s">
        <v>740</v>
      </c>
      <c r="Q22" s="51" t="s">
        <v>741</v>
      </c>
      <c r="R22" s="51" t="s">
        <v>346</v>
      </c>
      <c r="S22" s="51" t="s">
        <v>742</v>
      </c>
      <c r="T22" s="51" t="s">
        <v>739</v>
      </c>
      <c r="U22" s="51" t="s">
        <v>740</v>
      </c>
      <c r="V22" s="51" t="s">
        <v>741</v>
      </c>
      <c r="W22" s="51" t="s">
        <v>346</v>
      </c>
      <c r="X22" s="51" t="s">
        <v>742</v>
      </c>
      <c r="Y22" s="51" t="s">
        <v>739</v>
      </c>
      <c r="Z22" s="51" t="s">
        <v>740</v>
      </c>
      <c r="AA22" s="51" t="s">
        <v>741</v>
      </c>
      <c r="AB22" s="51" t="s">
        <v>346</v>
      </c>
      <c r="AC22" s="51" t="s">
        <v>742</v>
      </c>
      <c r="AD22" s="51" t="s">
        <v>739</v>
      </c>
      <c r="AE22" s="51" t="s">
        <v>740</v>
      </c>
      <c r="AF22" s="51" t="s">
        <v>741</v>
      </c>
      <c r="AG22" s="51" t="s">
        <v>346</v>
      </c>
      <c r="AH22" s="51" t="s">
        <v>742</v>
      </c>
      <c r="AI22" s="51" t="s">
        <v>739</v>
      </c>
      <c r="AJ22" s="51" t="s">
        <v>740</v>
      </c>
      <c r="AK22" s="51" t="s">
        <v>741</v>
      </c>
      <c r="AL22" s="51" t="s">
        <v>346</v>
      </c>
      <c r="AM22" s="51" t="s">
        <v>742</v>
      </c>
      <c r="AN22" s="51" t="s">
        <v>739</v>
      </c>
      <c r="AO22" s="51" t="s">
        <v>740</v>
      </c>
      <c r="AP22" s="51" t="s">
        <v>741</v>
      </c>
      <c r="AQ22" s="51" t="s">
        <v>346</v>
      </c>
      <c r="AR22" s="51" t="s">
        <v>742</v>
      </c>
      <c r="AS22" s="51" t="s">
        <v>739</v>
      </c>
      <c r="AT22" s="51" t="s">
        <v>740</v>
      </c>
      <c r="AU22" s="51" t="s">
        <v>741</v>
      </c>
      <c r="AV22" s="51" t="s">
        <v>346</v>
      </c>
      <c r="AW22" s="51" t="s">
        <v>742</v>
      </c>
      <c r="AX22" s="51" t="s">
        <v>739</v>
      </c>
      <c r="AY22" s="51" t="s">
        <v>740</v>
      </c>
      <c r="AZ22" s="51" t="s">
        <v>741</v>
      </c>
      <c r="BA22" s="51" t="s">
        <v>346</v>
      </c>
      <c r="BB22" s="152" t="s">
        <v>742</v>
      </c>
      <c r="BC22" s="51" t="s">
        <v>739</v>
      </c>
      <c r="BD22" s="51" t="s">
        <v>740</v>
      </c>
      <c r="BE22" s="51" t="s">
        <v>741</v>
      </c>
      <c r="BF22" s="51" t="s">
        <v>346</v>
      </c>
      <c r="BG22" s="51" t="s">
        <v>742</v>
      </c>
      <c r="BH22" s="409"/>
    </row>
    <row r="23" spans="1:60" s="47" customFormat="1" ht="8.25" x14ac:dyDescent="0.15">
      <c r="A23" s="52">
        <v>1</v>
      </c>
      <c r="B23" s="52">
        <v>2</v>
      </c>
      <c r="C23" s="52">
        <v>3</v>
      </c>
      <c r="D23" s="52">
        <v>4</v>
      </c>
      <c r="E23" s="52" t="s">
        <v>159</v>
      </c>
      <c r="F23" s="52" t="s">
        <v>164</v>
      </c>
      <c r="G23" s="52" t="s">
        <v>165</v>
      </c>
      <c r="H23" s="52" t="s">
        <v>166</v>
      </c>
      <c r="I23" s="52" t="s">
        <v>167</v>
      </c>
      <c r="J23" s="52" t="s">
        <v>161</v>
      </c>
      <c r="K23" s="52" t="s">
        <v>162</v>
      </c>
      <c r="L23" s="52" t="s">
        <v>163</v>
      </c>
      <c r="M23" s="52" t="s">
        <v>743</v>
      </c>
      <c r="N23" s="52" t="s">
        <v>744</v>
      </c>
      <c r="O23" s="52" t="s">
        <v>747</v>
      </c>
      <c r="P23" s="52" t="s">
        <v>748</v>
      </c>
      <c r="Q23" s="52" t="s">
        <v>749</v>
      </c>
      <c r="R23" s="52" t="s">
        <v>750</v>
      </c>
      <c r="S23" s="52" t="s">
        <v>751</v>
      </c>
      <c r="T23" s="52" t="s">
        <v>754</v>
      </c>
      <c r="U23" s="52" t="s">
        <v>755</v>
      </c>
      <c r="V23" s="52" t="s">
        <v>756</v>
      </c>
      <c r="W23" s="52" t="s">
        <v>757</v>
      </c>
      <c r="X23" s="52" t="s">
        <v>758</v>
      </c>
      <c r="Y23" s="52" t="s">
        <v>761</v>
      </c>
      <c r="Z23" s="52" t="s">
        <v>762</v>
      </c>
      <c r="AA23" s="52" t="s">
        <v>763</v>
      </c>
      <c r="AB23" s="52" t="s">
        <v>764</v>
      </c>
      <c r="AC23" s="52" t="s">
        <v>765</v>
      </c>
      <c r="AD23" s="52" t="s">
        <v>176</v>
      </c>
      <c r="AE23" s="52" t="s">
        <v>180</v>
      </c>
      <c r="AF23" s="52" t="s">
        <v>182</v>
      </c>
      <c r="AG23" s="52" t="s">
        <v>184</v>
      </c>
      <c r="AH23" s="52" t="s">
        <v>186</v>
      </c>
      <c r="AI23" s="52" t="s">
        <v>177</v>
      </c>
      <c r="AJ23" s="52" t="s">
        <v>178</v>
      </c>
      <c r="AK23" s="52" t="s">
        <v>179</v>
      </c>
      <c r="AL23" s="52" t="s">
        <v>768</v>
      </c>
      <c r="AM23" s="52" t="s">
        <v>769</v>
      </c>
      <c r="AN23" s="52" t="s">
        <v>772</v>
      </c>
      <c r="AO23" s="52" t="s">
        <v>773</v>
      </c>
      <c r="AP23" s="52" t="s">
        <v>774</v>
      </c>
      <c r="AQ23" s="52" t="s">
        <v>775</v>
      </c>
      <c r="AR23" s="52" t="s">
        <v>776</v>
      </c>
      <c r="AS23" s="52" t="s">
        <v>779</v>
      </c>
      <c r="AT23" s="52" t="s">
        <v>780</v>
      </c>
      <c r="AU23" s="52" t="s">
        <v>781</v>
      </c>
      <c r="AV23" s="52" t="s">
        <v>782</v>
      </c>
      <c r="AW23" s="52" t="s">
        <v>783</v>
      </c>
      <c r="AX23" s="52" t="s">
        <v>786</v>
      </c>
      <c r="AY23" s="52" t="s">
        <v>787</v>
      </c>
      <c r="AZ23" s="52" t="s">
        <v>788</v>
      </c>
      <c r="BA23" s="52" t="s">
        <v>789</v>
      </c>
      <c r="BB23" s="200" t="s">
        <v>790</v>
      </c>
      <c r="BC23" s="52" t="s">
        <v>199</v>
      </c>
      <c r="BD23" s="52" t="s">
        <v>203</v>
      </c>
      <c r="BE23" s="52" t="s">
        <v>204</v>
      </c>
      <c r="BF23" s="52" t="s">
        <v>205</v>
      </c>
      <c r="BG23" s="52" t="s">
        <v>206</v>
      </c>
      <c r="BH23" s="52">
        <v>8</v>
      </c>
    </row>
    <row r="24" spans="1:60" s="129" customFormat="1" ht="26.25" customHeight="1" x14ac:dyDescent="0.15">
      <c r="A24" s="112" t="s">
        <v>1143</v>
      </c>
      <c r="B24" s="113" t="s">
        <v>712</v>
      </c>
      <c r="C24" s="201" t="s">
        <v>839</v>
      </c>
      <c r="D24" s="201" t="str">
        <f>D25</f>
        <v>нд</v>
      </c>
      <c r="E24" s="279">
        <f>Ф14!E25</f>
        <v>18.96</v>
      </c>
      <c r="F24" s="279">
        <f>Ф14!F25</f>
        <v>0</v>
      </c>
      <c r="G24" s="279">
        <f>Ф14!G25</f>
        <v>1.4219999999999999</v>
      </c>
      <c r="H24" s="279">
        <f>Ф14!H25</f>
        <v>0</v>
      </c>
      <c r="I24" s="279">
        <f>Ф14!I25</f>
        <v>31</v>
      </c>
      <c r="J24" s="279">
        <v>0</v>
      </c>
      <c r="K24" s="279">
        <v>0</v>
      </c>
      <c r="L24" s="279">
        <v>0</v>
      </c>
      <c r="M24" s="279">
        <v>0</v>
      </c>
      <c r="N24" s="279">
        <v>0</v>
      </c>
      <c r="O24" s="279">
        <v>0</v>
      </c>
      <c r="P24" s="279">
        <v>0</v>
      </c>
      <c r="Q24" s="279">
        <v>0</v>
      </c>
      <c r="R24" s="279">
        <v>0</v>
      </c>
      <c r="S24" s="279">
        <v>0</v>
      </c>
      <c r="T24" s="279">
        <v>0</v>
      </c>
      <c r="U24" s="279">
        <v>0</v>
      </c>
      <c r="V24" s="279">
        <v>0</v>
      </c>
      <c r="W24" s="279">
        <v>0</v>
      </c>
      <c r="X24" s="279">
        <v>0</v>
      </c>
      <c r="Y24" s="279">
        <f>E24</f>
        <v>18.96</v>
      </c>
      <c r="Z24" s="279">
        <f t="shared" ref="Z24:AC24" si="0">F24</f>
        <v>0</v>
      </c>
      <c r="AA24" s="279">
        <v>0</v>
      </c>
      <c r="AB24" s="279">
        <f t="shared" si="0"/>
        <v>0</v>
      </c>
      <c r="AC24" s="279">
        <f t="shared" si="0"/>
        <v>31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>
        <v>0</v>
      </c>
      <c r="AK24" s="279">
        <v>0</v>
      </c>
      <c r="AL24" s="279">
        <v>0</v>
      </c>
      <c r="AM24" s="279">
        <v>0</v>
      </c>
      <c r="AN24" s="279">
        <v>0</v>
      </c>
      <c r="AO24" s="279">
        <v>0</v>
      </c>
      <c r="AP24" s="279">
        <v>0</v>
      </c>
      <c r="AQ24" s="279">
        <v>0</v>
      </c>
      <c r="AR24" s="279">
        <v>0</v>
      </c>
      <c r="AS24" s="279">
        <v>0</v>
      </c>
      <c r="AT24" s="279"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>
        <v>0</v>
      </c>
      <c r="BF24" s="279">
        <v>0</v>
      </c>
      <c r="BG24" s="279">
        <v>0</v>
      </c>
      <c r="BH24" s="201" t="str">
        <f>BH25</f>
        <v>нд</v>
      </c>
    </row>
    <row r="25" spans="1:60" s="90" customFormat="1" ht="37.5" customHeight="1" x14ac:dyDescent="0.15">
      <c r="A25" s="85" t="s">
        <v>833</v>
      </c>
      <c r="B25" s="86" t="s">
        <v>834</v>
      </c>
      <c r="C25" s="280" t="s">
        <v>839</v>
      </c>
      <c r="D25" s="280" t="str">
        <f>D31</f>
        <v>нд</v>
      </c>
      <c r="E25" s="279">
        <f>Ф14!E26</f>
        <v>18.96</v>
      </c>
      <c r="F25" s="279">
        <f>Ф14!F26</f>
        <v>0</v>
      </c>
      <c r="G25" s="279">
        <f>Ф14!G26</f>
        <v>0</v>
      </c>
      <c r="H25" s="279">
        <f>Ф14!H26</f>
        <v>0</v>
      </c>
      <c r="I25" s="279">
        <f>Ф14!I26</f>
        <v>28</v>
      </c>
      <c r="J25" s="279">
        <v>0</v>
      </c>
      <c r="K25" s="279">
        <v>0</v>
      </c>
      <c r="L25" s="279">
        <v>0</v>
      </c>
      <c r="M25" s="279">
        <v>0</v>
      </c>
      <c r="N25" s="279">
        <v>0</v>
      </c>
      <c r="O25" s="279">
        <v>0</v>
      </c>
      <c r="P25" s="279">
        <v>0</v>
      </c>
      <c r="Q25" s="279">
        <v>0</v>
      </c>
      <c r="R25" s="279">
        <v>0</v>
      </c>
      <c r="S25" s="279">
        <v>0</v>
      </c>
      <c r="T25" s="279">
        <v>0</v>
      </c>
      <c r="U25" s="279">
        <v>0</v>
      </c>
      <c r="V25" s="279">
        <v>0</v>
      </c>
      <c r="W25" s="279">
        <v>0</v>
      </c>
      <c r="X25" s="279">
        <v>0</v>
      </c>
      <c r="Y25" s="279">
        <f t="shared" ref="Y25:Y47" si="1">E25</f>
        <v>18.96</v>
      </c>
      <c r="Z25" s="279">
        <f t="shared" ref="Z25:Z47" si="2">F25</f>
        <v>0</v>
      </c>
      <c r="AA25" s="279">
        <f t="shared" ref="AA25:AA47" si="3">G25</f>
        <v>0</v>
      </c>
      <c r="AB25" s="279">
        <f t="shared" ref="AB25:AB47" si="4">H25</f>
        <v>0</v>
      </c>
      <c r="AC25" s="279">
        <f t="shared" ref="AC25:AC43" si="5">I25</f>
        <v>28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>
        <v>0</v>
      </c>
      <c r="AK25" s="279">
        <v>0</v>
      </c>
      <c r="AL25" s="279">
        <v>0</v>
      </c>
      <c r="AM25" s="279">
        <v>0</v>
      </c>
      <c r="AN25" s="279">
        <v>0</v>
      </c>
      <c r="AO25" s="279">
        <v>0</v>
      </c>
      <c r="AP25" s="279">
        <v>0</v>
      </c>
      <c r="AQ25" s="279">
        <v>0</v>
      </c>
      <c r="AR25" s="279">
        <v>0</v>
      </c>
      <c r="AS25" s="279">
        <v>0</v>
      </c>
      <c r="AT25" s="279">
        <v>0</v>
      </c>
      <c r="AU25" s="279">
        <v>0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>
        <v>0</v>
      </c>
      <c r="BF25" s="279">
        <v>0</v>
      </c>
      <c r="BG25" s="279">
        <v>0</v>
      </c>
      <c r="BH25" s="280" t="str">
        <f>BH31</f>
        <v>нд</v>
      </c>
    </row>
    <row r="26" spans="1:60" s="84" customFormat="1" ht="25.5" customHeight="1" x14ac:dyDescent="0.25">
      <c r="A26" s="85" t="s">
        <v>835</v>
      </c>
      <c r="B26" s="86" t="s">
        <v>836</v>
      </c>
      <c r="C26" s="280" t="s">
        <v>839</v>
      </c>
      <c r="D26" s="280" t="s">
        <v>839</v>
      </c>
      <c r="E26" s="279">
        <f>Ф14!E27</f>
        <v>0</v>
      </c>
      <c r="F26" s="279">
        <f>Ф14!F27</f>
        <v>0</v>
      </c>
      <c r="G26" s="279">
        <f>Ф14!G27</f>
        <v>1.4219999999999999</v>
      </c>
      <c r="H26" s="279">
        <f>Ф14!H27</f>
        <v>0</v>
      </c>
      <c r="I26" s="279">
        <f>Ф14!I27</f>
        <v>0</v>
      </c>
      <c r="J26" s="279">
        <v>0</v>
      </c>
      <c r="K26" s="279">
        <v>0</v>
      </c>
      <c r="L26" s="279">
        <v>0</v>
      </c>
      <c r="M26" s="279">
        <v>0</v>
      </c>
      <c r="N26" s="279">
        <v>0</v>
      </c>
      <c r="O26" s="279">
        <v>0</v>
      </c>
      <c r="P26" s="279">
        <v>0</v>
      </c>
      <c r="Q26" s="279">
        <v>0</v>
      </c>
      <c r="R26" s="279">
        <v>0</v>
      </c>
      <c r="S26" s="279">
        <v>0</v>
      </c>
      <c r="T26" s="279">
        <v>0</v>
      </c>
      <c r="U26" s="279">
        <v>0</v>
      </c>
      <c r="V26" s="279">
        <v>0</v>
      </c>
      <c r="W26" s="279">
        <v>0</v>
      </c>
      <c r="X26" s="279">
        <v>0</v>
      </c>
      <c r="Y26" s="279">
        <f t="shared" si="1"/>
        <v>0</v>
      </c>
      <c r="Z26" s="279">
        <f t="shared" si="2"/>
        <v>0</v>
      </c>
      <c r="AA26" s="279">
        <v>0</v>
      </c>
      <c r="AB26" s="279">
        <f t="shared" si="4"/>
        <v>0</v>
      </c>
      <c r="AC26" s="279">
        <f t="shared" si="5"/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>
        <v>0</v>
      </c>
      <c r="AK26" s="279">
        <v>0</v>
      </c>
      <c r="AL26" s="279">
        <v>0</v>
      </c>
      <c r="AM26" s="279">
        <v>0</v>
      </c>
      <c r="AN26" s="279">
        <v>0</v>
      </c>
      <c r="AO26" s="279">
        <v>0</v>
      </c>
      <c r="AP26" s="279">
        <v>0</v>
      </c>
      <c r="AQ26" s="279">
        <v>0</v>
      </c>
      <c r="AR26" s="279">
        <v>0</v>
      </c>
      <c r="AS26" s="279">
        <v>0</v>
      </c>
      <c r="AT26" s="279">
        <v>0</v>
      </c>
      <c r="AU26" s="279">
        <v>0</v>
      </c>
      <c r="AV26" s="279">
        <v>0</v>
      </c>
      <c r="AW26" s="279">
        <v>0</v>
      </c>
      <c r="AX26" s="279">
        <v>0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>
        <v>0</v>
      </c>
      <c r="BF26" s="279">
        <v>0</v>
      </c>
      <c r="BG26" s="279">
        <v>0</v>
      </c>
      <c r="BH26" s="280" t="s">
        <v>839</v>
      </c>
    </row>
    <row r="27" spans="1:60" s="84" customFormat="1" ht="51.75" customHeight="1" x14ac:dyDescent="0.25">
      <c r="A27" s="85" t="s">
        <v>837</v>
      </c>
      <c r="B27" s="86" t="s">
        <v>838</v>
      </c>
      <c r="C27" s="280" t="s">
        <v>839</v>
      </c>
      <c r="D27" s="280" t="s">
        <v>839</v>
      </c>
      <c r="E27" s="279">
        <f>Ф14!E28</f>
        <v>0</v>
      </c>
      <c r="F27" s="279">
        <f>Ф14!F28</f>
        <v>0</v>
      </c>
      <c r="G27" s="279">
        <f>Ф14!G28</f>
        <v>0</v>
      </c>
      <c r="H27" s="279">
        <f>Ф14!H28</f>
        <v>0</v>
      </c>
      <c r="I27" s="279">
        <f>Ф14!I28</f>
        <v>3</v>
      </c>
      <c r="J27" s="279">
        <v>0</v>
      </c>
      <c r="K27" s="279">
        <v>0</v>
      </c>
      <c r="L27" s="279">
        <v>0</v>
      </c>
      <c r="M27" s="279">
        <v>0</v>
      </c>
      <c r="N27" s="279">
        <v>0</v>
      </c>
      <c r="O27" s="279">
        <v>0</v>
      </c>
      <c r="P27" s="279">
        <v>0</v>
      </c>
      <c r="Q27" s="279">
        <v>0</v>
      </c>
      <c r="R27" s="279">
        <v>0</v>
      </c>
      <c r="S27" s="279">
        <v>0</v>
      </c>
      <c r="T27" s="279">
        <v>0</v>
      </c>
      <c r="U27" s="279">
        <v>0</v>
      </c>
      <c r="V27" s="279">
        <v>0</v>
      </c>
      <c r="W27" s="279">
        <v>0</v>
      </c>
      <c r="X27" s="279">
        <v>0</v>
      </c>
      <c r="Y27" s="279">
        <f t="shared" si="1"/>
        <v>0</v>
      </c>
      <c r="Z27" s="279">
        <f t="shared" si="2"/>
        <v>0</v>
      </c>
      <c r="AA27" s="279">
        <f t="shared" si="3"/>
        <v>0</v>
      </c>
      <c r="AB27" s="279">
        <f t="shared" si="4"/>
        <v>0</v>
      </c>
      <c r="AC27" s="279">
        <f t="shared" si="5"/>
        <v>3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>
        <v>0</v>
      </c>
      <c r="AK27" s="279">
        <v>0</v>
      </c>
      <c r="AL27" s="279">
        <v>0</v>
      </c>
      <c r="AM27" s="279">
        <v>0</v>
      </c>
      <c r="AN27" s="279">
        <v>0</v>
      </c>
      <c r="AO27" s="279">
        <v>0</v>
      </c>
      <c r="AP27" s="279">
        <v>0</v>
      </c>
      <c r="AQ27" s="279">
        <v>0</v>
      </c>
      <c r="AR27" s="279">
        <v>0</v>
      </c>
      <c r="AS27" s="279">
        <v>0</v>
      </c>
      <c r="AT27" s="279">
        <v>0</v>
      </c>
      <c r="AU27" s="279">
        <v>0</v>
      </c>
      <c r="AV27" s="279">
        <v>0</v>
      </c>
      <c r="AW27" s="279">
        <v>0</v>
      </c>
      <c r="AX27" s="279">
        <v>0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>
        <v>0</v>
      </c>
      <c r="BF27" s="279">
        <v>0</v>
      </c>
      <c r="BG27" s="279">
        <v>0</v>
      </c>
      <c r="BH27" s="280" t="s">
        <v>839</v>
      </c>
    </row>
    <row r="28" spans="1:60" s="84" customFormat="1" ht="27.75" customHeight="1" x14ac:dyDescent="0.25">
      <c r="A28" s="85" t="s">
        <v>857</v>
      </c>
      <c r="B28" s="86" t="s">
        <v>845</v>
      </c>
      <c r="C28" s="280" t="s">
        <v>839</v>
      </c>
      <c r="D28" s="280" t="s">
        <v>839</v>
      </c>
      <c r="E28" s="279">
        <f>Ф14!E29</f>
        <v>18.96</v>
      </c>
      <c r="F28" s="279">
        <f>Ф14!F29</f>
        <v>0</v>
      </c>
      <c r="G28" s="279">
        <f>Ф14!G29</f>
        <v>1.4219999999999999</v>
      </c>
      <c r="H28" s="279">
        <f>Ф14!H29</f>
        <v>0</v>
      </c>
      <c r="I28" s="279">
        <f>Ф14!I29</f>
        <v>31</v>
      </c>
      <c r="J28" s="279">
        <v>0</v>
      </c>
      <c r="K28" s="279">
        <v>0</v>
      </c>
      <c r="L28" s="279">
        <v>0</v>
      </c>
      <c r="M28" s="279">
        <v>0</v>
      </c>
      <c r="N28" s="279">
        <v>0</v>
      </c>
      <c r="O28" s="279">
        <v>0</v>
      </c>
      <c r="P28" s="279">
        <v>0</v>
      </c>
      <c r="Q28" s="279">
        <v>0</v>
      </c>
      <c r="R28" s="279">
        <v>0</v>
      </c>
      <c r="S28" s="279">
        <v>0</v>
      </c>
      <c r="T28" s="279">
        <v>0</v>
      </c>
      <c r="U28" s="279">
        <v>0</v>
      </c>
      <c r="V28" s="279">
        <v>0</v>
      </c>
      <c r="W28" s="279">
        <v>0</v>
      </c>
      <c r="X28" s="279">
        <v>0</v>
      </c>
      <c r="Y28" s="279">
        <f t="shared" si="1"/>
        <v>18.96</v>
      </c>
      <c r="Z28" s="279">
        <f t="shared" si="2"/>
        <v>0</v>
      </c>
      <c r="AA28" s="279">
        <v>0</v>
      </c>
      <c r="AB28" s="279">
        <f t="shared" si="4"/>
        <v>0</v>
      </c>
      <c r="AC28" s="279">
        <f t="shared" si="5"/>
        <v>31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>
        <v>0</v>
      </c>
      <c r="AK28" s="279">
        <v>0</v>
      </c>
      <c r="AL28" s="279">
        <v>0</v>
      </c>
      <c r="AM28" s="279">
        <v>0</v>
      </c>
      <c r="AN28" s="279">
        <v>0</v>
      </c>
      <c r="AO28" s="279">
        <v>0</v>
      </c>
      <c r="AP28" s="279">
        <v>0</v>
      </c>
      <c r="AQ28" s="279">
        <v>0</v>
      </c>
      <c r="AR28" s="279">
        <v>0</v>
      </c>
      <c r="AS28" s="279">
        <v>0</v>
      </c>
      <c r="AT28" s="279">
        <v>0</v>
      </c>
      <c r="AU28" s="279">
        <v>0</v>
      </c>
      <c r="AV28" s="279">
        <v>0</v>
      </c>
      <c r="AW28" s="279">
        <v>0</v>
      </c>
      <c r="AX28" s="279">
        <v>0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>
        <v>0</v>
      </c>
      <c r="BF28" s="279">
        <v>0</v>
      </c>
      <c r="BG28" s="279">
        <v>0</v>
      </c>
      <c r="BH28" s="280" t="s">
        <v>839</v>
      </c>
    </row>
    <row r="29" spans="1:60" s="84" customFormat="1" ht="36.75" customHeight="1" x14ac:dyDescent="0.25">
      <c r="A29" s="85" t="s">
        <v>28</v>
      </c>
      <c r="B29" s="86" t="s">
        <v>840</v>
      </c>
      <c r="C29" s="280" t="s">
        <v>839</v>
      </c>
      <c r="D29" s="280" t="s">
        <v>839</v>
      </c>
      <c r="E29" s="279">
        <f>Ф14!E30</f>
        <v>18.96</v>
      </c>
      <c r="F29" s="279">
        <f>Ф14!F30</f>
        <v>0</v>
      </c>
      <c r="G29" s="279">
        <f>Ф14!G30</f>
        <v>0</v>
      </c>
      <c r="H29" s="279">
        <f>Ф14!H30</f>
        <v>0</v>
      </c>
      <c r="I29" s="279">
        <f>Ф14!I30</f>
        <v>28</v>
      </c>
      <c r="J29" s="279">
        <v>0</v>
      </c>
      <c r="K29" s="279">
        <v>0</v>
      </c>
      <c r="L29" s="279">
        <v>0</v>
      </c>
      <c r="M29" s="279">
        <v>0</v>
      </c>
      <c r="N29" s="279">
        <v>0</v>
      </c>
      <c r="O29" s="279">
        <v>0</v>
      </c>
      <c r="P29" s="279">
        <v>0</v>
      </c>
      <c r="Q29" s="279">
        <v>0</v>
      </c>
      <c r="R29" s="279">
        <v>0</v>
      </c>
      <c r="S29" s="279">
        <v>0</v>
      </c>
      <c r="T29" s="279">
        <v>0</v>
      </c>
      <c r="U29" s="279">
        <v>0</v>
      </c>
      <c r="V29" s="279">
        <v>0</v>
      </c>
      <c r="W29" s="279">
        <v>0</v>
      </c>
      <c r="X29" s="279">
        <v>0</v>
      </c>
      <c r="Y29" s="279">
        <f t="shared" si="1"/>
        <v>18.96</v>
      </c>
      <c r="Z29" s="279">
        <f t="shared" si="2"/>
        <v>0</v>
      </c>
      <c r="AA29" s="279">
        <f t="shared" si="3"/>
        <v>0</v>
      </c>
      <c r="AB29" s="279">
        <f t="shared" si="4"/>
        <v>0</v>
      </c>
      <c r="AC29" s="279">
        <f>I29</f>
        <v>28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>
        <v>0</v>
      </c>
      <c r="AK29" s="279">
        <v>0</v>
      </c>
      <c r="AL29" s="279">
        <v>0</v>
      </c>
      <c r="AM29" s="279">
        <v>0</v>
      </c>
      <c r="AN29" s="279">
        <v>0</v>
      </c>
      <c r="AO29" s="279">
        <v>0</v>
      </c>
      <c r="AP29" s="279">
        <v>0</v>
      </c>
      <c r="AQ29" s="279">
        <v>0</v>
      </c>
      <c r="AR29" s="279">
        <v>0</v>
      </c>
      <c r="AS29" s="279">
        <v>0</v>
      </c>
      <c r="AT29" s="279">
        <v>0</v>
      </c>
      <c r="AU29" s="279">
        <v>0</v>
      </c>
      <c r="AV29" s="279">
        <v>0</v>
      </c>
      <c r="AW29" s="279">
        <v>0</v>
      </c>
      <c r="AX29" s="279">
        <v>0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>
        <v>0</v>
      </c>
      <c r="BF29" s="279">
        <v>0</v>
      </c>
      <c r="BG29" s="279">
        <v>0</v>
      </c>
      <c r="BH29" s="280" t="s">
        <v>839</v>
      </c>
    </row>
    <row r="30" spans="1:60" s="84" customFormat="1" ht="45" customHeight="1" x14ac:dyDescent="0.25">
      <c r="A30" s="85" t="s">
        <v>479</v>
      </c>
      <c r="B30" s="86" t="s">
        <v>858</v>
      </c>
      <c r="C30" s="280" t="s">
        <v>839</v>
      </c>
      <c r="D30" s="280" t="s">
        <v>839</v>
      </c>
      <c r="E30" s="279">
        <f>Ф14!E31</f>
        <v>18.96</v>
      </c>
      <c r="F30" s="279">
        <f>Ф14!F31</f>
        <v>0</v>
      </c>
      <c r="G30" s="279">
        <f>Ф14!G31</f>
        <v>0</v>
      </c>
      <c r="H30" s="279">
        <f>Ф14!H31</f>
        <v>0</v>
      </c>
      <c r="I30" s="279">
        <f>Ф14!I31</f>
        <v>8</v>
      </c>
      <c r="J30" s="279">
        <v>0</v>
      </c>
      <c r="K30" s="279">
        <v>0</v>
      </c>
      <c r="L30" s="279">
        <v>0</v>
      </c>
      <c r="M30" s="279">
        <v>0</v>
      </c>
      <c r="N30" s="279">
        <v>0</v>
      </c>
      <c r="O30" s="279">
        <v>0</v>
      </c>
      <c r="P30" s="279">
        <v>0</v>
      </c>
      <c r="Q30" s="279">
        <v>0</v>
      </c>
      <c r="R30" s="279">
        <v>0</v>
      </c>
      <c r="S30" s="279">
        <v>0</v>
      </c>
      <c r="T30" s="279">
        <v>0</v>
      </c>
      <c r="U30" s="279">
        <v>0</v>
      </c>
      <c r="V30" s="279">
        <v>0</v>
      </c>
      <c r="W30" s="279">
        <v>0</v>
      </c>
      <c r="X30" s="279">
        <v>0</v>
      </c>
      <c r="Y30" s="279">
        <f t="shared" si="1"/>
        <v>18.96</v>
      </c>
      <c r="Z30" s="279">
        <f t="shared" si="2"/>
        <v>0</v>
      </c>
      <c r="AA30" s="279">
        <f t="shared" si="3"/>
        <v>0</v>
      </c>
      <c r="AB30" s="279">
        <f t="shared" si="4"/>
        <v>0</v>
      </c>
      <c r="AC30" s="279">
        <f t="shared" si="5"/>
        <v>8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>
        <v>0</v>
      </c>
      <c r="AK30" s="279">
        <v>0</v>
      </c>
      <c r="AL30" s="279">
        <v>0</v>
      </c>
      <c r="AM30" s="279">
        <v>0</v>
      </c>
      <c r="AN30" s="279">
        <v>0</v>
      </c>
      <c r="AO30" s="279">
        <v>0</v>
      </c>
      <c r="AP30" s="279">
        <v>0</v>
      </c>
      <c r="AQ30" s="279">
        <v>0</v>
      </c>
      <c r="AR30" s="279">
        <v>0</v>
      </c>
      <c r="AS30" s="279">
        <v>0</v>
      </c>
      <c r="AT30" s="279"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>
        <v>0</v>
      </c>
      <c r="BF30" s="279">
        <v>0</v>
      </c>
      <c r="BG30" s="279">
        <v>0</v>
      </c>
      <c r="BH30" s="280" t="s">
        <v>839</v>
      </c>
    </row>
    <row r="31" spans="1:60" s="84" customFormat="1" ht="27" customHeight="1" x14ac:dyDescent="0.25">
      <c r="A31" s="80" t="s">
        <v>1160</v>
      </c>
      <c r="B31" s="81" t="s">
        <v>1161</v>
      </c>
      <c r="C31" s="280" t="s">
        <v>1162</v>
      </c>
      <c r="D31" s="280" t="s">
        <v>839</v>
      </c>
      <c r="E31" s="279">
        <f>Ф14!E32</f>
        <v>0.64</v>
      </c>
      <c r="F31" s="279">
        <f>Ф14!F32</f>
        <v>0</v>
      </c>
      <c r="G31" s="279">
        <f>Ф14!G32</f>
        <v>0</v>
      </c>
      <c r="H31" s="279">
        <f>Ф14!H32</f>
        <v>0</v>
      </c>
      <c r="I31" s="279">
        <f>Ф14!I32</f>
        <v>0</v>
      </c>
      <c r="J31" s="279">
        <v>0</v>
      </c>
      <c r="K31" s="279">
        <v>0</v>
      </c>
      <c r="L31" s="279">
        <v>0</v>
      </c>
      <c r="M31" s="279">
        <v>0</v>
      </c>
      <c r="N31" s="279">
        <v>0</v>
      </c>
      <c r="O31" s="279">
        <v>0</v>
      </c>
      <c r="P31" s="279">
        <v>0</v>
      </c>
      <c r="Q31" s="279">
        <v>0</v>
      </c>
      <c r="R31" s="279">
        <v>0</v>
      </c>
      <c r="S31" s="279">
        <v>0</v>
      </c>
      <c r="T31" s="279">
        <v>0</v>
      </c>
      <c r="U31" s="279">
        <v>0</v>
      </c>
      <c r="V31" s="279">
        <v>0</v>
      </c>
      <c r="W31" s="279">
        <v>0</v>
      </c>
      <c r="X31" s="279">
        <v>0</v>
      </c>
      <c r="Y31" s="279">
        <f t="shared" si="1"/>
        <v>0.64</v>
      </c>
      <c r="Z31" s="279">
        <f t="shared" si="2"/>
        <v>0</v>
      </c>
      <c r="AA31" s="279">
        <f t="shared" si="3"/>
        <v>0</v>
      </c>
      <c r="AB31" s="279">
        <f t="shared" si="4"/>
        <v>0</v>
      </c>
      <c r="AC31" s="279">
        <f t="shared" si="5"/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>
        <v>0</v>
      </c>
      <c r="AK31" s="279">
        <v>0</v>
      </c>
      <c r="AL31" s="279">
        <v>0</v>
      </c>
      <c r="AM31" s="279">
        <v>0</v>
      </c>
      <c r="AN31" s="279">
        <v>0</v>
      </c>
      <c r="AO31" s="279">
        <v>0</v>
      </c>
      <c r="AP31" s="279">
        <v>0</v>
      </c>
      <c r="AQ31" s="279">
        <v>0</v>
      </c>
      <c r="AR31" s="279">
        <v>0</v>
      </c>
      <c r="AS31" s="279">
        <v>0</v>
      </c>
      <c r="AT31" s="279">
        <v>0</v>
      </c>
      <c r="AU31" s="279">
        <v>0</v>
      </c>
      <c r="AV31" s="279">
        <v>0</v>
      </c>
      <c r="AW31" s="279">
        <v>0</v>
      </c>
      <c r="AX31" s="279">
        <v>0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>
        <v>0</v>
      </c>
      <c r="BF31" s="279">
        <v>0</v>
      </c>
      <c r="BG31" s="279">
        <v>0</v>
      </c>
      <c r="BH31" s="280" t="s">
        <v>839</v>
      </c>
    </row>
    <row r="32" spans="1:60" ht="140.25" x14ac:dyDescent="0.25">
      <c r="A32" s="54" t="s">
        <v>1163</v>
      </c>
      <c r="B32" s="56" t="s">
        <v>1164</v>
      </c>
      <c r="C32" s="281" t="s">
        <v>1165</v>
      </c>
      <c r="D32" s="282" t="str">
        <f>D34</f>
        <v>нд</v>
      </c>
      <c r="E32" s="279">
        <f>Ф14!E33</f>
        <v>1.5</v>
      </c>
      <c r="F32" s="279">
        <f>Ф14!F33</f>
        <v>0</v>
      </c>
      <c r="G32" s="279">
        <f>Ф14!G33</f>
        <v>0</v>
      </c>
      <c r="H32" s="279">
        <f>Ф14!H33</f>
        <v>0</v>
      </c>
      <c r="I32" s="279">
        <f>Ф14!I33</f>
        <v>0</v>
      </c>
      <c r="J32" s="279">
        <v>0</v>
      </c>
      <c r="K32" s="279">
        <v>0</v>
      </c>
      <c r="L32" s="279">
        <v>0</v>
      </c>
      <c r="M32" s="279">
        <v>0</v>
      </c>
      <c r="N32" s="279">
        <v>0</v>
      </c>
      <c r="O32" s="279">
        <v>0</v>
      </c>
      <c r="P32" s="279">
        <v>0</v>
      </c>
      <c r="Q32" s="279">
        <v>0</v>
      </c>
      <c r="R32" s="279">
        <v>0</v>
      </c>
      <c r="S32" s="279">
        <v>0</v>
      </c>
      <c r="T32" s="279">
        <v>0</v>
      </c>
      <c r="U32" s="279">
        <v>0</v>
      </c>
      <c r="V32" s="279">
        <v>0</v>
      </c>
      <c r="W32" s="279">
        <v>0</v>
      </c>
      <c r="X32" s="279">
        <v>0</v>
      </c>
      <c r="Y32" s="279">
        <f t="shared" si="1"/>
        <v>1.5</v>
      </c>
      <c r="Z32" s="279">
        <f t="shared" si="2"/>
        <v>0</v>
      </c>
      <c r="AA32" s="279">
        <f t="shared" si="3"/>
        <v>0</v>
      </c>
      <c r="AB32" s="279">
        <f t="shared" si="4"/>
        <v>0</v>
      </c>
      <c r="AC32" s="279">
        <f t="shared" si="5"/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>
        <v>0</v>
      </c>
      <c r="AK32" s="279">
        <v>0</v>
      </c>
      <c r="AL32" s="279">
        <v>0</v>
      </c>
      <c r="AM32" s="279">
        <v>0</v>
      </c>
      <c r="AN32" s="279">
        <v>0</v>
      </c>
      <c r="AO32" s="279">
        <v>0</v>
      </c>
      <c r="AP32" s="279">
        <v>0</v>
      </c>
      <c r="AQ32" s="279">
        <v>0</v>
      </c>
      <c r="AR32" s="279">
        <v>0</v>
      </c>
      <c r="AS32" s="279">
        <v>0</v>
      </c>
      <c r="AT32" s="279">
        <v>0</v>
      </c>
      <c r="AU32" s="279">
        <v>0</v>
      </c>
      <c r="AV32" s="279">
        <v>0</v>
      </c>
      <c r="AW32" s="279">
        <v>0</v>
      </c>
      <c r="AX32" s="279">
        <v>0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>
        <v>0</v>
      </c>
      <c r="BF32" s="279">
        <v>0</v>
      </c>
      <c r="BG32" s="279">
        <v>0</v>
      </c>
      <c r="BH32" s="281" t="s">
        <v>839</v>
      </c>
    </row>
    <row r="33" spans="1:60" ht="229.5" x14ac:dyDescent="0.25">
      <c r="A33" s="53" t="s">
        <v>1166</v>
      </c>
      <c r="B33" s="55" t="s">
        <v>1167</v>
      </c>
      <c r="C33" s="283" t="s">
        <v>1168</v>
      </c>
      <c r="D33" s="281" t="s">
        <v>839</v>
      </c>
      <c r="E33" s="279">
        <f>Ф14!E34</f>
        <v>8</v>
      </c>
      <c r="F33" s="279">
        <f>Ф14!F34</f>
        <v>0</v>
      </c>
      <c r="G33" s="279">
        <f>Ф14!G34</f>
        <v>0</v>
      </c>
      <c r="H33" s="279">
        <f>Ф14!H34</f>
        <v>0</v>
      </c>
      <c r="I33" s="279">
        <f>Ф14!I34</f>
        <v>0</v>
      </c>
      <c r="J33" s="279">
        <v>0</v>
      </c>
      <c r="K33" s="279">
        <v>0</v>
      </c>
      <c r="L33" s="279">
        <v>0</v>
      </c>
      <c r="M33" s="279">
        <v>0</v>
      </c>
      <c r="N33" s="279">
        <v>0</v>
      </c>
      <c r="O33" s="279">
        <v>0</v>
      </c>
      <c r="P33" s="279">
        <v>0</v>
      </c>
      <c r="Q33" s="279">
        <v>0</v>
      </c>
      <c r="R33" s="279">
        <v>0</v>
      </c>
      <c r="S33" s="279">
        <v>0</v>
      </c>
      <c r="T33" s="279">
        <v>0</v>
      </c>
      <c r="U33" s="279">
        <v>0</v>
      </c>
      <c r="V33" s="279">
        <v>0</v>
      </c>
      <c r="W33" s="279">
        <v>0</v>
      </c>
      <c r="X33" s="279">
        <v>0</v>
      </c>
      <c r="Y33" s="279">
        <f t="shared" si="1"/>
        <v>8</v>
      </c>
      <c r="Z33" s="279">
        <f t="shared" si="2"/>
        <v>0</v>
      </c>
      <c r="AA33" s="279">
        <f t="shared" si="3"/>
        <v>0</v>
      </c>
      <c r="AB33" s="279">
        <f t="shared" si="4"/>
        <v>0</v>
      </c>
      <c r="AC33" s="279">
        <f t="shared" si="5"/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>
        <v>0</v>
      </c>
      <c r="AK33" s="279">
        <v>0</v>
      </c>
      <c r="AL33" s="279">
        <v>0</v>
      </c>
      <c r="AM33" s="279">
        <v>0</v>
      </c>
      <c r="AN33" s="279">
        <v>0</v>
      </c>
      <c r="AO33" s="279">
        <v>0</v>
      </c>
      <c r="AP33" s="279">
        <v>0</v>
      </c>
      <c r="AQ33" s="279">
        <v>0</v>
      </c>
      <c r="AR33" s="279">
        <v>0</v>
      </c>
      <c r="AS33" s="279">
        <v>0</v>
      </c>
      <c r="AT33" s="279">
        <v>0</v>
      </c>
      <c r="AU33" s="279">
        <v>0</v>
      </c>
      <c r="AV33" s="279">
        <v>0</v>
      </c>
      <c r="AW33" s="279">
        <v>0</v>
      </c>
      <c r="AX33" s="279">
        <v>0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>
        <v>0</v>
      </c>
      <c r="BF33" s="279">
        <v>0</v>
      </c>
      <c r="BG33" s="279">
        <v>0</v>
      </c>
      <c r="BH33" s="281" t="s">
        <v>839</v>
      </c>
    </row>
    <row r="34" spans="1:60" ht="102" x14ac:dyDescent="0.25">
      <c r="A34" s="54" t="s">
        <v>1169</v>
      </c>
      <c r="B34" s="56" t="s">
        <v>1170</v>
      </c>
      <c r="C34" s="284" t="s">
        <v>1171</v>
      </c>
      <c r="D34" s="281" t="s">
        <v>839</v>
      </c>
      <c r="E34" s="279">
        <f>Ф14!E35</f>
        <v>8.82</v>
      </c>
      <c r="F34" s="279">
        <f>Ф14!F35</f>
        <v>0</v>
      </c>
      <c r="G34" s="279">
        <f>Ф14!G35</f>
        <v>0</v>
      </c>
      <c r="H34" s="279">
        <f>Ф14!H35</f>
        <v>0</v>
      </c>
      <c r="I34" s="279">
        <f>Ф14!I35</f>
        <v>0</v>
      </c>
      <c r="J34" s="279">
        <v>0</v>
      </c>
      <c r="K34" s="279">
        <v>0</v>
      </c>
      <c r="L34" s="279">
        <v>0</v>
      </c>
      <c r="M34" s="279">
        <v>0</v>
      </c>
      <c r="N34" s="279">
        <v>0</v>
      </c>
      <c r="O34" s="279">
        <v>0</v>
      </c>
      <c r="P34" s="279">
        <v>0</v>
      </c>
      <c r="Q34" s="279">
        <v>0</v>
      </c>
      <c r="R34" s="279">
        <v>0</v>
      </c>
      <c r="S34" s="279">
        <v>0</v>
      </c>
      <c r="T34" s="279">
        <v>0</v>
      </c>
      <c r="U34" s="279">
        <v>0</v>
      </c>
      <c r="V34" s="279">
        <v>0</v>
      </c>
      <c r="W34" s="279">
        <v>0</v>
      </c>
      <c r="X34" s="279">
        <v>0</v>
      </c>
      <c r="Y34" s="279">
        <f t="shared" si="1"/>
        <v>8.82</v>
      </c>
      <c r="Z34" s="279">
        <f t="shared" si="2"/>
        <v>0</v>
      </c>
      <c r="AA34" s="279">
        <f t="shared" si="3"/>
        <v>0</v>
      </c>
      <c r="AB34" s="279">
        <f t="shared" si="4"/>
        <v>0</v>
      </c>
      <c r="AC34" s="279">
        <f t="shared" si="5"/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>
        <v>0</v>
      </c>
      <c r="AK34" s="279">
        <v>0</v>
      </c>
      <c r="AL34" s="279">
        <v>0</v>
      </c>
      <c r="AM34" s="279">
        <v>0</v>
      </c>
      <c r="AN34" s="279">
        <v>0</v>
      </c>
      <c r="AO34" s="279">
        <v>0</v>
      </c>
      <c r="AP34" s="279">
        <v>0</v>
      </c>
      <c r="AQ34" s="279">
        <v>0</v>
      </c>
      <c r="AR34" s="279">
        <v>0</v>
      </c>
      <c r="AS34" s="279">
        <v>0</v>
      </c>
      <c r="AT34" s="279">
        <v>0</v>
      </c>
      <c r="AU34" s="279">
        <v>0</v>
      </c>
      <c r="AV34" s="279">
        <v>0</v>
      </c>
      <c r="AW34" s="279">
        <v>0</v>
      </c>
      <c r="AX34" s="279">
        <v>0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>
        <v>0</v>
      </c>
      <c r="BF34" s="279">
        <v>0</v>
      </c>
      <c r="BG34" s="279">
        <v>0</v>
      </c>
      <c r="BH34" s="281" t="s">
        <v>839</v>
      </c>
    </row>
    <row r="35" spans="1:60" s="98" customFormat="1" ht="38.25" x14ac:dyDescent="0.25">
      <c r="A35" s="103" t="s">
        <v>1172</v>
      </c>
      <c r="B35" s="115" t="s">
        <v>1173</v>
      </c>
      <c r="C35" s="201" t="s">
        <v>1174</v>
      </c>
      <c r="D35" s="279">
        <f t="shared" ref="D35" si="6">SUM(D36:D36)</f>
        <v>0</v>
      </c>
      <c r="E35" s="279">
        <f>Ф14!E36</f>
        <v>0</v>
      </c>
      <c r="F35" s="279">
        <f>Ф14!F36</f>
        <v>0</v>
      </c>
      <c r="G35" s="279">
        <f>Ф14!G36</f>
        <v>0</v>
      </c>
      <c r="H35" s="279">
        <f>Ф14!H36</f>
        <v>0</v>
      </c>
      <c r="I35" s="279">
        <f>Ф14!I36</f>
        <v>8</v>
      </c>
      <c r="J35" s="279">
        <v>0</v>
      </c>
      <c r="K35" s="279">
        <v>0</v>
      </c>
      <c r="L35" s="279">
        <v>0</v>
      </c>
      <c r="M35" s="279">
        <v>0</v>
      </c>
      <c r="N35" s="279">
        <v>0</v>
      </c>
      <c r="O35" s="279">
        <v>0</v>
      </c>
      <c r="P35" s="279">
        <v>0</v>
      </c>
      <c r="Q35" s="279">
        <v>0</v>
      </c>
      <c r="R35" s="279">
        <v>0</v>
      </c>
      <c r="S35" s="279">
        <v>0</v>
      </c>
      <c r="T35" s="279">
        <v>0</v>
      </c>
      <c r="U35" s="279">
        <v>0</v>
      </c>
      <c r="V35" s="279">
        <v>0</v>
      </c>
      <c r="W35" s="279">
        <v>0</v>
      </c>
      <c r="X35" s="279">
        <v>0</v>
      </c>
      <c r="Y35" s="279">
        <f t="shared" si="1"/>
        <v>0</v>
      </c>
      <c r="Z35" s="279">
        <f t="shared" si="2"/>
        <v>0</v>
      </c>
      <c r="AA35" s="279">
        <f t="shared" si="3"/>
        <v>0</v>
      </c>
      <c r="AB35" s="279">
        <f t="shared" si="4"/>
        <v>0</v>
      </c>
      <c r="AC35" s="279">
        <f t="shared" si="5"/>
        <v>8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>
        <v>0</v>
      </c>
      <c r="AK35" s="279">
        <v>0</v>
      </c>
      <c r="AL35" s="279">
        <v>0</v>
      </c>
      <c r="AM35" s="279">
        <v>0</v>
      </c>
      <c r="AN35" s="279">
        <v>0</v>
      </c>
      <c r="AO35" s="279">
        <v>0</v>
      </c>
      <c r="AP35" s="279">
        <v>0</v>
      </c>
      <c r="AQ35" s="279">
        <v>0</v>
      </c>
      <c r="AR35" s="279">
        <v>0</v>
      </c>
      <c r="AS35" s="279">
        <v>0</v>
      </c>
      <c r="AT35" s="279">
        <v>0</v>
      </c>
      <c r="AU35" s="279">
        <v>0</v>
      </c>
      <c r="AV35" s="279">
        <v>0</v>
      </c>
      <c r="AW35" s="279">
        <v>0</v>
      </c>
      <c r="AX35" s="279">
        <v>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>
        <v>0</v>
      </c>
      <c r="BF35" s="279">
        <v>0</v>
      </c>
      <c r="BG35" s="279">
        <v>0</v>
      </c>
      <c r="BH35" s="201" t="s">
        <v>839</v>
      </c>
    </row>
    <row r="36" spans="1:60" s="98" customFormat="1" ht="40.5" customHeight="1" x14ac:dyDescent="0.25">
      <c r="A36" s="103" t="s">
        <v>841</v>
      </c>
      <c r="B36" s="137" t="s">
        <v>842</v>
      </c>
      <c r="C36" s="277" t="s">
        <v>839</v>
      </c>
      <c r="D36" s="279" t="str">
        <f>Ф15!E36</f>
        <v>нд</v>
      </c>
      <c r="E36" s="279" t="str">
        <f>Ф15!F36</f>
        <v>нд</v>
      </c>
      <c r="F36" s="279" t="str">
        <f>Ф15!G36</f>
        <v>нд</v>
      </c>
      <c r="G36" s="279" t="str">
        <f>Ф15!H36</f>
        <v>нд</v>
      </c>
      <c r="H36" s="279" t="str">
        <f>Ф15!I36</f>
        <v>нд</v>
      </c>
      <c r="I36" s="279" t="str">
        <f>Ф15!J36</f>
        <v>нд</v>
      </c>
      <c r="J36" s="279" t="str">
        <f>Ф15!K36</f>
        <v>нд</v>
      </c>
      <c r="K36" s="279" t="str">
        <f>Ф15!L36</f>
        <v>нд</v>
      </c>
      <c r="L36" s="279" t="str">
        <f>Ф15!M36</f>
        <v>нд</v>
      </c>
      <c r="M36" s="279" t="str">
        <f>Ф15!N36</f>
        <v>нд</v>
      </c>
      <c r="N36" s="279" t="str">
        <f>Ф15!O36</f>
        <v>нд</v>
      </c>
      <c r="O36" s="279" t="str">
        <f>Ф15!P36</f>
        <v>нд</v>
      </c>
      <c r="P36" s="279" t="str">
        <f>Ф15!Q36</f>
        <v>нд</v>
      </c>
      <c r="Q36" s="279" t="str">
        <f>Ф15!R36</f>
        <v>нд</v>
      </c>
      <c r="R36" s="279" t="str">
        <f>Ф15!S36</f>
        <v>нд</v>
      </c>
      <c r="S36" s="279" t="str">
        <f>Ф15!T36</f>
        <v>нд</v>
      </c>
      <c r="T36" s="279" t="str">
        <f>Ф15!U36</f>
        <v>нд</v>
      </c>
      <c r="U36" s="279" t="str">
        <f>Ф15!V36</f>
        <v>нд</v>
      </c>
      <c r="V36" s="279" t="str">
        <f>Ф15!W36</f>
        <v>нд</v>
      </c>
      <c r="W36" s="279" t="str">
        <f>Ф15!X36</f>
        <v>нд</v>
      </c>
      <c r="X36" s="279" t="str">
        <f>Ф15!Y36</f>
        <v>нд</v>
      </c>
      <c r="Y36" s="279" t="str">
        <f>Ф15!Z36</f>
        <v>нд</v>
      </c>
      <c r="Z36" s="279" t="str">
        <f>Ф15!AA36</f>
        <v>нд</v>
      </c>
      <c r="AA36" s="279" t="str">
        <f>Ф15!AB36</f>
        <v>нд</v>
      </c>
      <c r="AB36" s="279" t="str">
        <f>Ф15!AC36</f>
        <v>нд</v>
      </c>
      <c r="AC36" s="279" t="str">
        <f>Ф15!AD36</f>
        <v>нд</v>
      </c>
      <c r="AD36" s="279" t="str">
        <f>Ф15!AE36</f>
        <v>нд</v>
      </c>
      <c r="AE36" s="279" t="str">
        <f>Ф15!AF36</f>
        <v>нд</v>
      </c>
      <c r="AF36" s="279" t="str">
        <f>Ф15!AG36</f>
        <v>нд</v>
      </c>
      <c r="AG36" s="279" t="str">
        <f>Ф15!AH36</f>
        <v>нд</v>
      </c>
      <c r="AH36" s="279" t="str">
        <f>Ф15!AI36</f>
        <v>нд</v>
      </c>
      <c r="AI36" s="279" t="str">
        <f>Ф15!AJ36</f>
        <v>нд</v>
      </c>
      <c r="AJ36" s="279" t="str">
        <f>Ф15!AK36</f>
        <v>нд</v>
      </c>
      <c r="AK36" s="279" t="str">
        <f>Ф15!AL36</f>
        <v>нд</v>
      </c>
      <c r="AL36" s="279" t="str">
        <f>Ф15!AM36</f>
        <v>нд</v>
      </c>
      <c r="AM36" s="279" t="str">
        <f>Ф15!AN36</f>
        <v>нд</v>
      </c>
      <c r="AN36" s="279" t="str">
        <f>Ф15!AO36</f>
        <v>нд</v>
      </c>
      <c r="AO36" s="279" t="str">
        <f>Ф15!AP36</f>
        <v>нд</v>
      </c>
      <c r="AP36" s="279" t="str">
        <f>Ф15!AQ36</f>
        <v>нд</v>
      </c>
      <c r="AQ36" s="279" t="str">
        <f>Ф15!AR36</f>
        <v>нд</v>
      </c>
      <c r="AR36" s="279" t="str">
        <f>Ф15!AS36</f>
        <v>нд</v>
      </c>
      <c r="AS36" s="279" t="str">
        <f>Ф15!AT36</f>
        <v>нд</v>
      </c>
      <c r="AT36" s="279" t="str">
        <f>Ф15!AU36</f>
        <v>нд</v>
      </c>
      <c r="AU36" s="279" t="str">
        <f>Ф15!AV36</f>
        <v>нд</v>
      </c>
      <c r="AV36" s="279" t="str">
        <f>Ф15!AW36</f>
        <v>нд</v>
      </c>
      <c r="AW36" s="279" t="str">
        <f>Ф15!AX36</f>
        <v>нд</v>
      </c>
      <c r="AX36" s="279" t="str">
        <f>Ф15!AY36</f>
        <v>нд</v>
      </c>
      <c r="AY36" s="279" t="str">
        <f>Ф15!AZ36</f>
        <v>нд</v>
      </c>
      <c r="AZ36" s="279" t="str">
        <f>Ф15!BA36</f>
        <v>нд</v>
      </c>
      <c r="BA36" s="279" t="str">
        <f>Ф15!BB36</f>
        <v>нд</v>
      </c>
      <c r="BB36" s="279" t="str">
        <f>Ф15!BC36</f>
        <v>нд</v>
      </c>
      <c r="BC36" s="279" t="str">
        <f>Ф15!BD36</f>
        <v>нд</v>
      </c>
      <c r="BD36" s="279" t="str">
        <f>Ф15!BE36</f>
        <v>нд</v>
      </c>
      <c r="BE36" s="279" t="str">
        <f>Ф15!BF36</f>
        <v>нд</v>
      </c>
      <c r="BF36" s="279" t="str">
        <f>Ф15!BG36</f>
        <v>нд</v>
      </c>
      <c r="BG36" s="279" t="str">
        <f>Ф15!BH36</f>
        <v>нд</v>
      </c>
      <c r="BH36" s="201" t="s">
        <v>839</v>
      </c>
    </row>
    <row r="37" spans="1:60" ht="38.25" x14ac:dyDescent="0.25">
      <c r="A37" s="250" t="s">
        <v>489</v>
      </c>
      <c r="B37" s="57" t="s">
        <v>859</v>
      </c>
      <c r="C37" s="6" t="s">
        <v>839</v>
      </c>
      <c r="D37" s="279">
        <f>Ф15!E37</f>
        <v>0</v>
      </c>
      <c r="E37" s="279">
        <f>Ф14!E38</f>
        <v>0</v>
      </c>
      <c r="F37" s="279">
        <f>Ф14!F38</f>
        <v>0</v>
      </c>
      <c r="G37" s="279">
        <f>Ф14!G38</f>
        <v>0</v>
      </c>
      <c r="H37" s="279">
        <f>Ф14!H38</f>
        <v>0</v>
      </c>
      <c r="I37" s="279">
        <f>Ф14!I38</f>
        <v>20</v>
      </c>
      <c r="J37" s="279">
        <v>0</v>
      </c>
      <c r="K37" s="279">
        <v>0</v>
      </c>
      <c r="L37" s="279">
        <v>0</v>
      </c>
      <c r="M37" s="279">
        <v>0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79">
        <v>0</v>
      </c>
      <c r="T37" s="279">
        <v>0</v>
      </c>
      <c r="U37" s="279">
        <v>0</v>
      </c>
      <c r="V37" s="279">
        <v>0</v>
      </c>
      <c r="W37" s="279">
        <v>0</v>
      </c>
      <c r="X37" s="279">
        <v>0</v>
      </c>
      <c r="Y37" s="279">
        <f t="shared" si="1"/>
        <v>0</v>
      </c>
      <c r="Z37" s="279">
        <f t="shared" si="2"/>
        <v>0</v>
      </c>
      <c r="AA37" s="279">
        <f t="shared" si="3"/>
        <v>0</v>
      </c>
      <c r="AB37" s="279">
        <f t="shared" si="4"/>
        <v>0</v>
      </c>
      <c r="AC37" s="279">
        <f t="shared" si="5"/>
        <v>20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>
        <v>0</v>
      </c>
      <c r="AK37" s="279">
        <v>0</v>
      </c>
      <c r="AL37" s="279">
        <v>0</v>
      </c>
      <c r="AM37" s="279">
        <v>0</v>
      </c>
      <c r="AN37" s="279">
        <v>0</v>
      </c>
      <c r="AO37" s="279">
        <v>0</v>
      </c>
      <c r="AP37" s="279">
        <v>0</v>
      </c>
      <c r="AQ37" s="279">
        <v>0</v>
      </c>
      <c r="AR37" s="279">
        <v>0</v>
      </c>
      <c r="AS37" s="279">
        <v>0</v>
      </c>
      <c r="AT37" s="279">
        <v>0</v>
      </c>
      <c r="AU37" s="279">
        <v>0</v>
      </c>
      <c r="AV37" s="279">
        <v>0</v>
      </c>
      <c r="AW37" s="279">
        <v>0</v>
      </c>
      <c r="AX37" s="279">
        <v>0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>
        <v>0</v>
      </c>
      <c r="BF37" s="279">
        <v>0</v>
      </c>
      <c r="BG37" s="279">
        <v>0</v>
      </c>
      <c r="BH37" s="6"/>
    </row>
    <row r="38" spans="1:60" ht="38.25" x14ac:dyDescent="0.25">
      <c r="A38" s="250" t="s">
        <v>497</v>
      </c>
      <c r="B38" s="57" t="s">
        <v>1184</v>
      </c>
      <c r="C38" s="6" t="s">
        <v>839</v>
      </c>
      <c r="D38" s="279">
        <f>Ф15!E38</f>
        <v>0</v>
      </c>
      <c r="E38" s="279">
        <f>Ф14!E39</f>
        <v>0</v>
      </c>
      <c r="F38" s="279">
        <f>Ф14!F39</f>
        <v>0</v>
      </c>
      <c r="G38" s="279">
        <f>Ф14!G39</f>
        <v>0</v>
      </c>
      <c r="H38" s="279">
        <f>Ф14!H39</f>
        <v>0</v>
      </c>
      <c r="I38" s="279">
        <f>Ф14!I39</f>
        <v>20</v>
      </c>
      <c r="J38" s="279">
        <v>0</v>
      </c>
      <c r="K38" s="279">
        <v>0</v>
      </c>
      <c r="L38" s="279">
        <v>0</v>
      </c>
      <c r="M38" s="279">
        <v>0</v>
      </c>
      <c r="N38" s="279">
        <v>0</v>
      </c>
      <c r="O38" s="279">
        <v>0</v>
      </c>
      <c r="P38" s="279">
        <v>0</v>
      </c>
      <c r="Q38" s="279">
        <v>0</v>
      </c>
      <c r="R38" s="279">
        <v>0</v>
      </c>
      <c r="S38" s="279">
        <v>0</v>
      </c>
      <c r="T38" s="279">
        <v>0</v>
      </c>
      <c r="U38" s="279">
        <v>0</v>
      </c>
      <c r="V38" s="279">
        <v>0</v>
      </c>
      <c r="W38" s="279">
        <v>0</v>
      </c>
      <c r="X38" s="279">
        <v>0</v>
      </c>
      <c r="Y38" s="279">
        <f t="shared" si="1"/>
        <v>0</v>
      </c>
      <c r="Z38" s="279">
        <f t="shared" si="2"/>
        <v>0</v>
      </c>
      <c r="AA38" s="279">
        <f t="shared" si="3"/>
        <v>0</v>
      </c>
      <c r="AB38" s="279">
        <f t="shared" si="4"/>
        <v>0</v>
      </c>
      <c r="AC38" s="279">
        <f t="shared" si="5"/>
        <v>20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>
        <v>0</v>
      </c>
      <c r="AK38" s="279">
        <v>0</v>
      </c>
      <c r="AL38" s="279">
        <v>0</v>
      </c>
      <c r="AM38" s="279">
        <v>0</v>
      </c>
      <c r="AN38" s="279">
        <v>0</v>
      </c>
      <c r="AO38" s="279">
        <v>0</v>
      </c>
      <c r="AP38" s="279">
        <v>0</v>
      </c>
      <c r="AQ38" s="279">
        <v>0</v>
      </c>
      <c r="AR38" s="279">
        <v>0</v>
      </c>
      <c r="AS38" s="279">
        <v>0</v>
      </c>
      <c r="AT38" s="279">
        <v>0</v>
      </c>
      <c r="AU38" s="279">
        <v>0</v>
      </c>
      <c r="AV38" s="279">
        <v>0</v>
      </c>
      <c r="AW38" s="279">
        <v>0</v>
      </c>
      <c r="AX38" s="279">
        <v>0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>
        <v>0</v>
      </c>
      <c r="BF38" s="279">
        <v>0</v>
      </c>
      <c r="BG38" s="279">
        <v>0</v>
      </c>
      <c r="BH38" s="6"/>
    </row>
    <row r="39" spans="1:60" ht="255" x14ac:dyDescent="0.25">
      <c r="A39" s="250" t="s">
        <v>1185</v>
      </c>
      <c r="B39" s="57" t="s">
        <v>1186</v>
      </c>
      <c r="C39" s="6" t="s">
        <v>1187</v>
      </c>
      <c r="D39" s="279">
        <f>Ф15!E39</f>
        <v>0</v>
      </c>
      <c r="E39" s="279">
        <f>Ф14!E40</f>
        <v>0</v>
      </c>
      <c r="F39" s="279">
        <f>Ф14!F40</f>
        <v>0</v>
      </c>
      <c r="G39" s="279">
        <f>Ф14!G40</f>
        <v>0</v>
      </c>
      <c r="H39" s="279">
        <f>Ф14!H40</f>
        <v>0</v>
      </c>
      <c r="I39" s="279">
        <f>Ф14!I40</f>
        <v>20</v>
      </c>
      <c r="J39" s="279">
        <v>0</v>
      </c>
      <c r="K39" s="279">
        <v>0</v>
      </c>
      <c r="L39" s="279">
        <v>0</v>
      </c>
      <c r="M39" s="279">
        <v>0</v>
      </c>
      <c r="N39" s="279">
        <v>0</v>
      </c>
      <c r="O39" s="279">
        <v>0</v>
      </c>
      <c r="P39" s="279">
        <v>0</v>
      </c>
      <c r="Q39" s="279">
        <v>0</v>
      </c>
      <c r="R39" s="279">
        <v>0</v>
      </c>
      <c r="S39" s="279">
        <v>0</v>
      </c>
      <c r="T39" s="279">
        <v>0</v>
      </c>
      <c r="U39" s="279">
        <v>0</v>
      </c>
      <c r="V39" s="279">
        <v>0</v>
      </c>
      <c r="W39" s="279">
        <v>0</v>
      </c>
      <c r="X39" s="279">
        <v>0</v>
      </c>
      <c r="Y39" s="279">
        <f t="shared" si="1"/>
        <v>0</v>
      </c>
      <c r="Z39" s="279">
        <f t="shared" si="2"/>
        <v>0</v>
      </c>
      <c r="AA39" s="279">
        <f t="shared" si="3"/>
        <v>0</v>
      </c>
      <c r="AB39" s="279">
        <f t="shared" si="4"/>
        <v>0</v>
      </c>
      <c r="AC39" s="279">
        <f t="shared" si="5"/>
        <v>20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>
        <v>0</v>
      </c>
      <c r="AK39" s="279">
        <v>0</v>
      </c>
      <c r="AL39" s="279">
        <v>0</v>
      </c>
      <c r="AM39" s="279">
        <v>0</v>
      </c>
      <c r="AN39" s="279">
        <v>0</v>
      </c>
      <c r="AO39" s="279">
        <v>0</v>
      </c>
      <c r="AP39" s="279">
        <v>0</v>
      </c>
      <c r="AQ39" s="279">
        <v>0</v>
      </c>
      <c r="AR39" s="279">
        <v>0</v>
      </c>
      <c r="AS39" s="279">
        <v>0</v>
      </c>
      <c r="AT39" s="279">
        <v>0</v>
      </c>
      <c r="AU39" s="279">
        <v>0</v>
      </c>
      <c r="AV39" s="279">
        <v>0</v>
      </c>
      <c r="AW39" s="279">
        <v>0</v>
      </c>
      <c r="AX39" s="279">
        <v>0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>
        <v>0</v>
      </c>
      <c r="BF39" s="279">
        <v>0</v>
      </c>
      <c r="BG39" s="279">
        <v>0</v>
      </c>
      <c r="BH39" s="6"/>
    </row>
    <row r="40" spans="1:60" ht="25.5" x14ac:dyDescent="0.25">
      <c r="A40" s="250" t="s">
        <v>32</v>
      </c>
      <c r="B40" s="57" t="s">
        <v>843</v>
      </c>
      <c r="C40" s="6" t="s">
        <v>839</v>
      </c>
      <c r="D40" s="279">
        <f>Ф15!E40</f>
        <v>0</v>
      </c>
      <c r="E40" s="279">
        <f>Ф14!E41</f>
        <v>0</v>
      </c>
      <c r="F40" s="279">
        <f>Ф14!F41</f>
        <v>0</v>
      </c>
      <c r="G40" s="279">
        <f>Ф14!G41</f>
        <v>1.4219999999999999</v>
      </c>
      <c r="H40" s="279">
        <f>Ф14!H41</f>
        <v>0</v>
      </c>
      <c r="I40" s="279">
        <f>Ф14!I41</f>
        <v>0</v>
      </c>
      <c r="J40" s="279">
        <v>0</v>
      </c>
      <c r="K40" s="279">
        <v>0</v>
      </c>
      <c r="L40" s="279">
        <v>0</v>
      </c>
      <c r="M40" s="279">
        <v>0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79">
        <v>0</v>
      </c>
      <c r="T40" s="279">
        <v>0</v>
      </c>
      <c r="U40" s="279">
        <v>0</v>
      </c>
      <c r="V40" s="279">
        <v>0</v>
      </c>
      <c r="W40" s="279">
        <v>0</v>
      </c>
      <c r="X40" s="279">
        <v>0</v>
      </c>
      <c r="Y40" s="279">
        <f t="shared" si="1"/>
        <v>0</v>
      </c>
      <c r="Z40" s="279">
        <f t="shared" si="2"/>
        <v>0</v>
      </c>
      <c r="AA40" s="279">
        <v>0</v>
      </c>
      <c r="AB40" s="279">
        <f t="shared" si="4"/>
        <v>0</v>
      </c>
      <c r="AC40" s="279">
        <f t="shared" si="5"/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>
        <v>0</v>
      </c>
      <c r="AK40" s="279">
        <v>0</v>
      </c>
      <c r="AL40" s="279">
        <v>0</v>
      </c>
      <c r="AM40" s="279">
        <v>0</v>
      </c>
      <c r="AN40" s="279">
        <v>0</v>
      </c>
      <c r="AO40" s="279">
        <v>0</v>
      </c>
      <c r="AP40" s="279">
        <v>0</v>
      </c>
      <c r="AQ40" s="279">
        <v>0</v>
      </c>
      <c r="AR40" s="279">
        <v>0</v>
      </c>
      <c r="AS40" s="279">
        <v>0</v>
      </c>
      <c r="AT40" s="279">
        <v>0</v>
      </c>
      <c r="AU40" s="279">
        <v>0</v>
      </c>
      <c r="AV40" s="279">
        <v>0</v>
      </c>
      <c r="AW40" s="279">
        <v>0</v>
      </c>
      <c r="AX40" s="279">
        <v>0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>
        <v>0</v>
      </c>
      <c r="BF40" s="279">
        <v>0</v>
      </c>
      <c r="BG40" s="279">
        <v>0</v>
      </c>
      <c r="BH40" s="6"/>
    </row>
    <row r="41" spans="1:60" ht="51" x14ac:dyDescent="0.25">
      <c r="A41" s="250" t="s">
        <v>1175</v>
      </c>
      <c r="B41" s="57" t="s">
        <v>1176</v>
      </c>
      <c r="C41" s="6" t="s">
        <v>1177</v>
      </c>
      <c r="D41" s="279">
        <f>Ф15!E41</f>
        <v>0</v>
      </c>
      <c r="E41" s="279">
        <f>Ф14!E42</f>
        <v>0</v>
      </c>
      <c r="F41" s="279">
        <f>Ф14!F42</f>
        <v>0</v>
      </c>
      <c r="G41" s="279">
        <f>Ф14!G42</f>
        <v>0.44400000000000001</v>
      </c>
      <c r="H41" s="279">
        <f>Ф14!H42</f>
        <v>0</v>
      </c>
      <c r="I41" s="279">
        <f>Ф14!I42</f>
        <v>0</v>
      </c>
      <c r="J41" s="279">
        <v>0</v>
      </c>
      <c r="K41" s="279">
        <v>0</v>
      </c>
      <c r="L41" s="279">
        <v>0</v>
      </c>
      <c r="M41" s="279">
        <v>0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79">
        <v>0</v>
      </c>
      <c r="T41" s="279">
        <v>0</v>
      </c>
      <c r="U41" s="279">
        <v>0</v>
      </c>
      <c r="V41" s="279">
        <v>0</v>
      </c>
      <c r="W41" s="279">
        <v>0</v>
      </c>
      <c r="X41" s="279">
        <v>0</v>
      </c>
      <c r="Y41" s="279">
        <f t="shared" si="1"/>
        <v>0</v>
      </c>
      <c r="Z41" s="279">
        <f t="shared" si="2"/>
        <v>0</v>
      </c>
      <c r="AA41" s="279">
        <v>0</v>
      </c>
      <c r="AB41" s="279">
        <f t="shared" si="4"/>
        <v>0</v>
      </c>
      <c r="AC41" s="279">
        <f t="shared" si="5"/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>
        <v>0</v>
      </c>
      <c r="AK41" s="279">
        <v>0</v>
      </c>
      <c r="AL41" s="279">
        <v>0</v>
      </c>
      <c r="AM41" s="279">
        <v>0</v>
      </c>
      <c r="AN41" s="279">
        <v>0</v>
      </c>
      <c r="AO41" s="279">
        <v>0</v>
      </c>
      <c r="AP41" s="279">
        <v>0</v>
      </c>
      <c r="AQ41" s="279">
        <v>0</v>
      </c>
      <c r="AR41" s="279">
        <v>0</v>
      </c>
      <c r="AS41" s="279">
        <v>0</v>
      </c>
      <c r="AT41" s="279">
        <v>0</v>
      </c>
      <c r="AU41" s="279">
        <v>0</v>
      </c>
      <c r="AV41" s="279">
        <v>0</v>
      </c>
      <c r="AW41" s="279">
        <v>0</v>
      </c>
      <c r="AX41" s="279">
        <v>0</v>
      </c>
      <c r="AY41" s="279">
        <v>0</v>
      </c>
      <c r="AZ41" s="279">
        <v>0</v>
      </c>
      <c r="BA41" s="279">
        <v>0</v>
      </c>
      <c r="BB41" s="279">
        <v>0</v>
      </c>
      <c r="BC41" s="279">
        <v>0</v>
      </c>
      <c r="BD41" s="279">
        <v>0</v>
      </c>
      <c r="BE41" s="279">
        <v>0</v>
      </c>
      <c r="BF41" s="279">
        <v>0</v>
      </c>
      <c r="BG41" s="279">
        <v>0</v>
      </c>
      <c r="BH41" s="6"/>
    </row>
    <row r="42" spans="1:60" ht="76.5" x14ac:dyDescent="0.25">
      <c r="A42" s="250" t="s">
        <v>1178</v>
      </c>
      <c r="B42" s="57" t="s">
        <v>1179</v>
      </c>
      <c r="C42" s="6" t="s">
        <v>1180</v>
      </c>
      <c r="D42" s="279">
        <f>Ф15!E42</f>
        <v>0</v>
      </c>
      <c r="E42" s="279">
        <f>Ф14!E43</f>
        <v>0</v>
      </c>
      <c r="F42" s="279">
        <f>Ф14!F43</f>
        <v>0</v>
      </c>
      <c r="G42" s="279">
        <f>Ф14!G43</f>
        <v>0.53400000000000003</v>
      </c>
      <c r="H42" s="279">
        <f>Ф14!H43</f>
        <v>0</v>
      </c>
      <c r="I42" s="279">
        <f>Ф14!I43</f>
        <v>0</v>
      </c>
      <c r="J42" s="279">
        <v>0</v>
      </c>
      <c r="K42" s="279">
        <v>0</v>
      </c>
      <c r="L42" s="279">
        <v>0</v>
      </c>
      <c r="M42" s="279">
        <v>0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79">
        <v>0</v>
      </c>
      <c r="T42" s="279">
        <v>0</v>
      </c>
      <c r="U42" s="279">
        <v>0</v>
      </c>
      <c r="V42" s="279">
        <v>0</v>
      </c>
      <c r="W42" s="279">
        <v>0</v>
      </c>
      <c r="X42" s="279">
        <v>0</v>
      </c>
      <c r="Y42" s="279">
        <f t="shared" si="1"/>
        <v>0</v>
      </c>
      <c r="Z42" s="279">
        <f t="shared" si="2"/>
        <v>0</v>
      </c>
      <c r="AA42" s="279">
        <v>0</v>
      </c>
      <c r="AB42" s="279">
        <f t="shared" si="4"/>
        <v>0</v>
      </c>
      <c r="AC42" s="279">
        <f t="shared" si="5"/>
        <v>0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>
        <v>0</v>
      </c>
      <c r="AK42" s="279">
        <v>0</v>
      </c>
      <c r="AL42" s="279">
        <v>0</v>
      </c>
      <c r="AM42" s="279">
        <v>0</v>
      </c>
      <c r="AN42" s="279">
        <v>0</v>
      </c>
      <c r="AO42" s="279">
        <v>0</v>
      </c>
      <c r="AP42" s="279">
        <v>0</v>
      </c>
      <c r="AQ42" s="279">
        <v>0</v>
      </c>
      <c r="AR42" s="279">
        <v>0</v>
      </c>
      <c r="AS42" s="279">
        <v>0</v>
      </c>
      <c r="AT42" s="279">
        <v>0</v>
      </c>
      <c r="AU42" s="279">
        <v>0</v>
      </c>
      <c r="AV42" s="279">
        <v>0</v>
      </c>
      <c r="AW42" s="279">
        <v>0</v>
      </c>
      <c r="AX42" s="279">
        <v>0</v>
      </c>
      <c r="AY42" s="279">
        <v>0</v>
      </c>
      <c r="AZ42" s="279">
        <v>0</v>
      </c>
      <c r="BA42" s="279">
        <v>0</v>
      </c>
      <c r="BB42" s="279">
        <v>0</v>
      </c>
      <c r="BC42" s="279">
        <v>0</v>
      </c>
      <c r="BD42" s="279">
        <v>0</v>
      </c>
      <c r="BE42" s="279">
        <v>0</v>
      </c>
      <c r="BF42" s="279">
        <v>0</v>
      </c>
      <c r="BG42" s="279">
        <v>0</v>
      </c>
      <c r="BH42" s="6"/>
    </row>
    <row r="43" spans="1:60" ht="38.25" x14ac:dyDescent="0.25">
      <c r="A43" s="250" t="s">
        <v>1181</v>
      </c>
      <c r="B43" s="57" t="s">
        <v>1182</v>
      </c>
      <c r="C43" s="6" t="s">
        <v>1183</v>
      </c>
      <c r="D43" s="279">
        <f>Ф15!E43</f>
        <v>0</v>
      </c>
      <c r="E43" s="279">
        <f>Ф14!E44</f>
        <v>0</v>
      </c>
      <c r="F43" s="279">
        <f>Ф14!F44</f>
        <v>0</v>
      </c>
      <c r="G43" s="279">
        <f>Ф14!G44</f>
        <v>0.44400000000000001</v>
      </c>
      <c r="H43" s="279">
        <f>Ф14!H44</f>
        <v>0</v>
      </c>
      <c r="I43" s="279">
        <f>Ф14!I44</f>
        <v>0</v>
      </c>
      <c r="J43" s="279">
        <v>0</v>
      </c>
      <c r="K43" s="279">
        <v>0</v>
      </c>
      <c r="L43" s="279">
        <v>0</v>
      </c>
      <c r="M43" s="279">
        <v>0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79">
        <v>0</v>
      </c>
      <c r="T43" s="279">
        <v>0</v>
      </c>
      <c r="U43" s="279">
        <v>0</v>
      </c>
      <c r="V43" s="279">
        <v>0</v>
      </c>
      <c r="W43" s="279">
        <v>0</v>
      </c>
      <c r="X43" s="279">
        <v>0</v>
      </c>
      <c r="Y43" s="279">
        <f t="shared" si="1"/>
        <v>0</v>
      </c>
      <c r="Z43" s="279">
        <f t="shared" si="2"/>
        <v>0</v>
      </c>
      <c r="AA43" s="279">
        <v>0</v>
      </c>
      <c r="AB43" s="279">
        <f t="shared" si="4"/>
        <v>0</v>
      </c>
      <c r="AC43" s="279">
        <f t="shared" si="5"/>
        <v>0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>
        <v>0</v>
      </c>
      <c r="AK43" s="279">
        <v>0</v>
      </c>
      <c r="AL43" s="279">
        <v>0</v>
      </c>
      <c r="AM43" s="279">
        <v>0</v>
      </c>
      <c r="AN43" s="279">
        <v>0</v>
      </c>
      <c r="AO43" s="279">
        <v>0</v>
      </c>
      <c r="AP43" s="279">
        <v>0</v>
      </c>
      <c r="AQ43" s="279">
        <v>0</v>
      </c>
      <c r="AR43" s="279">
        <v>0</v>
      </c>
      <c r="AS43" s="279">
        <v>0</v>
      </c>
      <c r="AT43" s="279">
        <v>0</v>
      </c>
      <c r="AU43" s="279">
        <v>0</v>
      </c>
      <c r="AV43" s="279">
        <v>0</v>
      </c>
      <c r="AW43" s="279">
        <v>0</v>
      </c>
      <c r="AX43" s="279">
        <v>0</v>
      </c>
      <c r="AY43" s="279">
        <v>0</v>
      </c>
      <c r="AZ43" s="279">
        <v>0</v>
      </c>
      <c r="BA43" s="279">
        <v>0</v>
      </c>
      <c r="BB43" s="279">
        <v>0</v>
      </c>
      <c r="BC43" s="279">
        <v>0</v>
      </c>
      <c r="BD43" s="279">
        <v>0</v>
      </c>
      <c r="BE43" s="279">
        <v>0</v>
      </c>
      <c r="BF43" s="279">
        <v>0</v>
      </c>
      <c r="BG43" s="279">
        <v>0</v>
      </c>
      <c r="BH43" s="6"/>
    </row>
    <row r="44" spans="1:60" ht="25.5" x14ac:dyDescent="0.25">
      <c r="A44" s="250" t="s">
        <v>36</v>
      </c>
      <c r="B44" s="57" t="s">
        <v>844</v>
      </c>
      <c r="C44" s="6" t="s">
        <v>839</v>
      </c>
      <c r="D44" s="279">
        <f>Ф15!E44</f>
        <v>0</v>
      </c>
      <c r="E44" s="279">
        <f>Ф14!E45</f>
        <v>0</v>
      </c>
      <c r="F44" s="279">
        <f>Ф14!F45</f>
        <v>0</v>
      </c>
      <c r="G44" s="279">
        <f>Ф14!G45</f>
        <v>0</v>
      </c>
      <c r="H44" s="279">
        <f>Ф14!H45</f>
        <v>0</v>
      </c>
      <c r="I44" s="279">
        <f>Ф14!I45</f>
        <v>3</v>
      </c>
      <c r="J44" s="279">
        <v>0</v>
      </c>
      <c r="K44" s="279">
        <v>0</v>
      </c>
      <c r="L44" s="279">
        <v>0</v>
      </c>
      <c r="M44" s="279">
        <v>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79">
        <v>0</v>
      </c>
      <c r="T44" s="279">
        <v>0</v>
      </c>
      <c r="U44" s="279">
        <v>0</v>
      </c>
      <c r="V44" s="279">
        <v>0</v>
      </c>
      <c r="W44" s="279">
        <v>0</v>
      </c>
      <c r="X44" s="279">
        <v>0</v>
      </c>
      <c r="Y44" s="279">
        <f t="shared" si="1"/>
        <v>0</v>
      </c>
      <c r="Z44" s="279">
        <f t="shared" si="2"/>
        <v>0</v>
      </c>
      <c r="AA44" s="279">
        <f t="shared" si="3"/>
        <v>0</v>
      </c>
      <c r="AB44" s="279">
        <f t="shared" si="4"/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>
        <v>0</v>
      </c>
      <c r="AK44" s="279">
        <v>0</v>
      </c>
      <c r="AL44" s="279">
        <v>0</v>
      </c>
      <c r="AM44" s="279">
        <v>0</v>
      </c>
      <c r="AN44" s="279">
        <v>0</v>
      </c>
      <c r="AO44" s="279">
        <v>0</v>
      </c>
      <c r="AP44" s="279">
        <v>0</v>
      </c>
      <c r="AQ44" s="279">
        <v>0</v>
      </c>
      <c r="AR44" s="279">
        <v>0</v>
      </c>
      <c r="AS44" s="279">
        <v>0</v>
      </c>
      <c r="AT44" s="279">
        <v>0</v>
      </c>
      <c r="AU44" s="279">
        <v>0</v>
      </c>
      <c r="AV44" s="279">
        <v>0</v>
      </c>
      <c r="AW44" s="279">
        <v>0</v>
      </c>
      <c r="AX44" s="279">
        <v>0</v>
      </c>
      <c r="AY44" s="279">
        <v>0</v>
      </c>
      <c r="AZ44" s="279">
        <v>0</v>
      </c>
      <c r="BA44" s="279">
        <v>0</v>
      </c>
      <c r="BB44" s="279">
        <v>0</v>
      </c>
      <c r="BC44" s="279">
        <v>0</v>
      </c>
      <c r="BD44" s="279">
        <v>0</v>
      </c>
      <c r="BE44" s="279">
        <v>0</v>
      </c>
      <c r="BF44" s="279">
        <v>0</v>
      </c>
      <c r="BG44" s="279">
        <v>0</v>
      </c>
      <c r="BH44" s="6"/>
    </row>
    <row r="45" spans="1:60" x14ac:dyDescent="0.25">
      <c r="A45" s="250" t="s">
        <v>1154</v>
      </c>
      <c r="B45" s="57" t="s">
        <v>1195</v>
      </c>
      <c r="C45" s="6" t="s">
        <v>1155</v>
      </c>
      <c r="D45" s="279">
        <f>Ф15!E45</f>
        <v>0</v>
      </c>
      <c r="E45" s="279">
        <f>Ф14!E46</f>
        <v>0</v>
      </c>
      <c r="F45" s="279">
        <f>Ф14!F46</f>
        <v>0</v>
      </c>
      <c r="G45" s="279">
        <f>Ф14!G46</f>
        <v>0</v>
      </c>
      <c r="H45" s="279">
        <f>Ф14!H46</f>
        <v>0</v>
      </c>
      <c r="I45" s="279">
        <f>Ф14!I46</f>
        <v>1</v>
      </c>
      <c r="J45" s="279">
        <v>0</v>
      </c>
      <c r="K45" s="279">
        <v>0</v>
      </c>
      <c r="L45" s="279">
        <v>0</v>
      </c>
      <c r="M45" s="279">
        <v>0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79">
        <v>0</v>
      </c>
      <c r="T45" s="279">
        <v>0</v>
      </c>
      <c r="U45" s="279">
        <v>0</v>
      </c>
      <c r="V45" s="279">
        <v>0</v>
      </c>
      <c r="W45" s="279">
        <v>0</v>
      </c>
      <c r="X45" s="279">
        <v>0</v>
      </c>
      <c r="Y45" s="279">
        <f t="shared" si="1"/>
        <v>0</v>
      </c>
      <c r="Z45" s="279">
        <f t="shared" si="2"/>
        <v>0</v>
      </c>
      <c r="AA45" s="279">
        <f t="shared" si="3"/>
        <v>0</v>
      </c>
      <c r="AB45" s="279">
        <f t="shared" si="4"/>
        <v>0</v>
      </c>
      <c r="AC45" s="279">
        <v>0</v>
      </c>
      <c r="AD45" s="279">
        <v>0</v>
      </c>
      <c r="AE45" s="279">
        <v>0</v>
      </c>
      <c r="AF45" s="279">
        <v>0</v>
      </c>
      <c r="AG45" s="279">
        <v>0</v>
      </c>
      <c r="AH45" s="279">
        <v>0</v>
      </c>
      <c r="AI45" s="279">
        <v>0</v>
      </c>
      <c r="AJ45" s="279">
        <v>0</v>
      </c>
      <c r="AK45" s="279">
        <v>0</v>
      </c>
      <c r="AL45" s="279">
        <v>0</v>
      </c>
      <c r="AM45" s="279">
        <v>0</v>
      </c>
      <c r="AN45" s="279">
        <v>0</v>
      </c>
      <c r="AO45" s="279">
        <v>0</v>
      </c>
      <c r="AP45" s="279">
        <v>0</v>
      </c>
      <c r="AQ45" s="279">
        <v>0</v>
      </c>
      <c r="AR45" s="279">
        <v>0</v>
      </c>
      <c r="AS45" s="279">
        <v>0</v>
      </c>
      <c r="AT45" s="279">
        <v>0</v>
      </c>
      <c r="AU45" s="279">
        <v>0</v>
      </c>
      <c r="AV45" s="279">
        <v>0</v>
      </c>
      <c r="AW45" s="279">
        <v>0</v>
      </c>
      <c r="AX45" s="279">
        <v>0</v>
      </c>
      <c r="AY45" s="279">
        <v>0</v>
      </c>
      <c r="AZ45" s="279">
        <v>0</v>
      </c>
      <c r="BA45" s="279">
        <v>0</v>
      </c>
      <c r="BB45" s="279">
        <v>0</v>
      </c>
      <c r="BC45" s="279">
        <v>0</v>
      </c>
      <c r="BD45" s="279">
        <v>0</v>
      </c>
      <c r="BE45" s="279">
        <v>0</v>
      </c>
      <c r="BF45" s="279">
        <v>0</v>
      </c>
      <c r="BG45" s="279">
        <v>0</v>
      </c>
      <c r="BH45" s="6"/>
    </row>
    <row r="46" spans="1:60" x14ac:dyDescent="0.25">
      <c r="A46" s="250" t="s">
        <v>1156</v>
      </c>
      <c r="B46" s="57" t="s">
        <v>1196</v>
      </c>
      <c r="C46" s="6" t="s">
        <v>1157</v>
      </c>
      <c r="D46" s="279">
        <f>Ф15!E46</f>
        <v>0</v>
      </c>
      <c r="E46" s="279">
        <f>Ф14!E47</f>
        <v>0</v>
      </c>
      <c r="F46" s="279">
        <f>Ф14!F47</f>
        <v>0</v>
      </c>
      <c r="G46" s="279">
        <f>Ф14!G47</f>
        <v>0</v>
      </c>
      <c r="H46" s="279">
        <f>Ф14!H47</f>
        <v>0</v>
      </c>
      <c r="I46" s="279">
        <f>Ф14!I47</f>
        <v>1</v>
      </c>
      <c r="J46" s="279">
        <v>0</v>
      </c>
      <c r="K46" s="279">
        <v>0</v>
      </c>
      <c r="L46" s="279">
        <v>0</v>
      </c>
      <c r="M46" s="279">
        <v>0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79">
        <v>0</v>
      </c>
      <c r="T46" s="279">
        <v>0</v>
      </c>
      <c r="U46" s="279">
        <v>0</v>
      </c>
      <c r="V46" s="279">
        <v>0</v>
      </c>
      <c r="W46" s="279">
        <v>0</v>
      </c>
      <c r="X46" s="279">
        <v>0</v>
      </c>
      <c r="Y46" s="279">
        <f t="shared" si="1"/>
        <v>0</v>
      </c>
      <c r="Z46" s="279">
        <f t="shared" si="2"/>
        <v>0</v>
      </c>
      <c r="AA46" s="279">
        <f t="shared" si="3"/>
        <v>0</v>
      </c>
      <c r="AB46" s="279">
        <f t="shared" si="4"/>
        <v>0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>
        <v>0</v>
      </c>
      <c r="AK46" s="279">
        <v>0</v>
      </c>
      <c r="AL46" s="279">
        <v>0</v>
      </c>
      <c r="AM46" s="279">
        <v>0</v>
      </c>
      <c r="AN46" s="279">
        <v>0</v>
      </c>
      <c r="AO46" s="279">
        <v>0</v>
      </c>
      <c r="AP46" s="279">
        <v>0</v>
      </c>
      <c r="AQ46" s="279">
        <v>0</v>
      </c>
      <c r="AR46" s="279">
        <v>0</v>
      </c>
      <c r="AS46" s="279">
        <v>0</v>
      </c>
      <c r="AT46" s="279">
        <v>0</v>
      </c>
      <c r="AU46" s="279">
        <v>0</v>
      </c>
      <c r="AV46" s="279">
        <v>0</v>
      </c>
      <c r="AW46" s="279">
        <v>0</v>
      </c>
      <c r="AX46" s="279">
        <v>0</v>
      </c>
      <c r="AY46" s="279">
        <v>0</v>
      </c>
      <c r="AZ46" s="279">
        <v>0</v>
      </c>
      <c r="BA46" s="279">
        <v>0</v>
      </c>
      <c r="BB46" s="279">
        <v>0</v>
      </c>
      <c r="BC46" s="279">
        <v>0</v>
      </c>
      <c r="BD46" s="279">
        <v>0</v>
      </c>
      <c r="BE46" s="279">
        <v>0</v>
      </c>
      <c r="BF46" s="279">
        <v>0</v>
      </c>
      <c r="BG46" s="279">
        <v>0</v>
      </c>
      <c r="BH46" s="6"/>
    </row>
    <row r="47" spans="1:60" ht="25.5" x14ac:dyDescent="0.25">
      <c r="A47" s="250" t="s">
        <v>1158</v>
      </c>
      <c r="B47" s="57" t="s">
        <v>1197</v>
      </c>
      <c r="C47" s="6" t="s">
        <v>1159</v>
      </c>
      <c r="D47" s="279">
        <f>Ф15!E47</f>
        <v>0</v>
      </c>
      <c r="E47" s="279">
        <f>Ф14!E48</f>
        <v>0</v>
      </c>
      <c r="F47" s="279">
        <f>Ф14!F48</f>
        <v>0</v>
      </c>
      <c r="G47" s="279">
        <f>Ф14!G48</f>
        <v>0</v>
      </c>
      <c r="H47" s="279">
        <f>Ф14!H48</f>
        <v>0</v>
      </c>
      <c r="I47" s="279">
        <f>Ф14!I48</f>
        <v>1</v>
      </c>
      <c r="J47" s="279">
        <v>0</v>
      </c>
      <c r="K47" s="279">
        <v>0</v>
      </c>
      <c r="L47" s="279">
        <v>0</v>
      </c>
      <c r="M47" s="279">
        <v>0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79">
        <v>0</v>
      </c>
      <c r="T47" s="279">
        <v>0</v>
      </c>
      <c r="U47" s="279">
        <v>0</v>
      </c>
      <c r="V47" s="279">
        <v>0</v>
      </c>
      <c r="W47" s="279">
        <v>0</v>
      </c>
      <c r="X47" s="279">
        <v>0</v>
      </c>
      <c r="Y47" s="279">
        <f t="shared" si="1"/>
        <v>0</v>
      </c>
      <c r="Z47" s="279">
        <f t="shared" si="2"/>
        <v>0</v>
      </c>
      <c r="AA47" s="279">
        <f t="shared" si="3"/>
        <v>0</v>
      </c>
      <c r="AB47" s="279">
        <f t="shared" si="4"/>
        <v>0</v>
      </c>
      <c r="AC47" s="279">
        <v>0</v>
      </c>
      <c r="AD47" s="279">
        <v>0</v>
      </c>
      <c r="AE47" s="279">
        <v>0</v>
      </c>
      <c r="AF47" s="279">
        <v>0</v>
      </c>
      <c r="AG47" s="279">
        <v>0</v>
      </c>
      <c r="AH47" s="279">
        <v>0</v>
      </c>
      <c r="AI47" s="279">
        <v>0</v>
      </c>
      <c r="AJ47" s="279">
        <v>0</v>
      </c>
      <c r="AK47" s="279">
        <v>0</v>
      </c>
      <c r="AL47" s="279">
        <v>0</v>
      </c>
      <c r="AM47" s="279">
        <v>0</v>
      </c>
      <c r="AN47" s="279">
        <v>0</v>
      </c>
      <c r="AO47" s="279">
        <v>0</v>
      </c>
      <c r="AP47" s="279">
        <v>0</v>
      </c>
      <c r="AQ47" s="279">
        <v>0</v>
      </c>
      <c r="AR47" s="279">
        <v>0</v>
      </c>
      <c r="AS47" s="279">
        <v>0</v>
      </c>
      <c r="AT47" s="279">
        <v>0</v>
      </c>
      <c r="AU47" s="279">
        <v>0</v>
      </c>
      <c r="AV47" s="279">
        <v>0</v>
      </c>
      <c r="AW47" s="279">
        <v>0</v>
      </c>
      <c r="AX47" s="279">
        <v>0</v>
      </c>
      <c r="AY47" s="279">
        <v>0</v>
      </c>
      <c r="AZ47" s="279">
        <v>0</v>
      </c>
      <c r="BA47" s="279">
        <v>0</v>
      </c>
      <c r="BB47" s="279">
        <v>0</v>
      </c>
      <c r="BC47" s="279">
        <v>0</v>
      </c>
      <c r="BD47" s="279">
        <v>0</v>
      </c>
      <c r="BE47" s="279">
        <v>0</v>
      </c>
      <c r="BF47" s="279">
        <v>0</v>
      </c>
      <c r="BG47" s="279">
        <v>0</v>
      </c>
      <c r="BH47" s="6"/>
    </row>
  </sheetData>
  <mergeCells count="32">
    <mergeCell ref="C19:C22"/>
    <mergeCell ref="D19:D22"/>
    <mergeCell ref="E19:BB19"/>
    <mergeCell ref="Y21:AC21"/>
    <mergeCell ref="BD2:BH2"/>
    <mergeCell ref="A8:BH8"/>
    <mergeCell ref="V9:W9"/>
    <mergeCell ref="X9:Y9"/>
    <mergeCell ref="Z9:AA9"/>
    <mergeCell ref="O21:S21"/>
    <mergeCell ref="A19:A22"/>
    <mergeCell ref="B19:B22"/>
    <mergeCell ref="V11:AU11"/>
    <mergeCell ref="BA4:BH4"/>
    <mergeCell ref="BC5:BH5"/>
    <mergeCell ref="AY6:BB6"/>
    <mergeCell ref="V12:AM12"/>
    <mergeCell ref="Z14:AA14"/>
    <mergeCell ref="Y17:AO17"/>
    <mergeCell ref="AN21:AR21"/>
    <mergeCell ref="BC19:BG21"/>
    <mergeCell ref="BH19:BH22"/>
    <mergeCell ref="AD21:AH21"/>
    <mergeCell ref="AX21:BB21"/>
    <mergeCell ref="Y16:AX16"/>
    <mergeCell ref="E21:I21"/>
    <mergeCell ref="J21:N21"/>
    <mergeCell ref="AI21:AM21"/>
    <mergeCell ref="T21:X21"/>
    <mergeCell ref="E20:AC20"/>
    <mergeCell ref="AD20:BB20"/>
    <mergeCell ref="AS21:AW21"/>
  </mergeCells>
  <pageMargins left="0" right="0" top="0.74803149606299213" bottom="0.74803149606299213" header="0.31496062992125984" footer="0.31496062992125984"/>
  <pageSetup paperSize="9" scale="4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49"/>
  <sheetViews>
    <sheetView view="pageBreakPreview" topLeftCell="A13" zoomScaleNormal="118" zoomScaleSheetLayoutView="100" workbookViewId="0">
      <selection activeCell="D26" sqref="D26:BC49"/>
    </sheetView>
  </sheetViews>
  <sheetFormatPr defaultRowHeight="15.75" x14ac:dyDescent="0.25"/>
  <cols>
    <col min="1" max="1" width="6.85546875" style="98" customWidth="1"/>
    <col min="2" max="2" width="30.7109375" style="98" customWidth="1"/>
    <col min="3" max="3" width="11.85546875" style="98" customWidth="1"/>
    <col min="4" max="4" width="6.28515625" style="98" customWidth="1"/>
    <col min="5" max="5" width="6" style="98" customWidth="1"/>
    <col min="6" max="6" width="4.5703125" style="98" customWidth="1"/>
    <col min="7" max="7" width="5.7109375" style="98" customWidth="1"/>
    <col min="8" max="8" width="4.7109375" style="98" customWidth="1"/>
    <col min="9" max="9" width="5.28515625" style="98" customWidth="1"/>
    <col min="10" max="10" width="4.85546875" style="98" customWidth="1"/>
    <col min="11" max="11" width="4.7109375" style="98" customWidth="1"/>
    <col min="12" max="12" width="5.7109375" style="98" customWidth="1"/>
    <col min="13" max="13" width="5.42578125" style="98" customWidth="1"/>
    <col min="14" max="14" width="4.5703125" style="98" customWidth="1"/>
    <col min="15" max="15" width="6.28515625" style="98" customWidth="1"/>
    <col min="16" max="16" width="5" style="98" customWidth="1"/>
    <col min="17" max="17" width="4.85546875" style="98" customWidth="1"/>
    <col min="18" max="18" width="5.42578125" style="98" customWidth="1"/>
    <col min="19" max="19" width="4.7109375" style="98" customWidth="1"/>
    <col min="20" max="20" width="6.42578125" style="98" customWidth="1"/>
    <col min="21" max="24" width="4.7109375" style="98" customWidth="1"/>
    <col min="25" max="25" width="6.5703125" style="98" customWidth="1"/>
    <col min="26" max="26" width="4.7109375" style="98" customWidth="1"/>
    <col min="27" max="27" width="6.85546875" style="98" customWidth="1"/>
    <col min="28" max="28" width="4.7109375" style="98" customWidth="1"/>
    <col min="29" max="29" width="5.7109375" style="98" customWidth="1"/>
    <col min="30" max="30" width="7.28515625" style="98" customWidth="1"/>
    <col min="31" max="31" width="6.140625" style="98" customWidth="1"/>
    <col min="32" max="32" width="5.28515625" style="98" customWidth="1"/>
    <col min="33" max="33" width="6.140625" style="98" customWidth="1"/>
    <col min="34" max="34" width="5.85546875" style="98" customWidth="1"/>
    <col min="35" max="35" width="5.7109375" style="98" customWidth="1"/>
    <col min="36" max="36" width="9.7109375" style="98" customWidth="1"/>
    <col min="37" max="37" width="5.28515625" style="98" customWidth="1"/>
    <col min="38" max="39" width="4.7109375" style="98" customWidth="1"/>
    <col min="40" max="40" width="5.28515625" style="98" customWidth="1"/>
    <col min="41" max="41" width="6.28515625" style="98" customWidth="1"/>
    <col min="42" max="42" width="5.28515625" style="98" customWidth="1"/>
    <col min="43" max="43" width="5.85546875" style="98" customWidth="1"/>
    <col min="44" max="44" width="5.140625" style="98" customWidth="1"/>
    <col min="45" max="45" width="5.7109375" style="98" customWidth="1"/>
    <col min="46" max="46" width="5.140625" style="98" customWidth="1"/>
    <col min="47" max="50" width="4.7109375" style="98" customWidth="1"/>
    <col min="51" max="51" width="6" style="98" customWidth="1"/>
    <col min="52" max="52" width="6.28515625" style="98" customWidth="1"/>
    <col min="53" max="53" width="6" style="98" customWidth="1"/>
    <col min="54" max="54" width="5.85546875" style="98" customWidth="1"/>
    <col min="55" max="55" width="7" style="98" customWidth="1"/>
    <col min="56" max="16384" width="9.140625" style="98"/>
  </cols>
  <sheetData>
    <row r="1" spans="1:55" s="110" customFormat="1" ht="10.5" x14ac:dyDescent="0.2">
      <c r="BC1" s="122" t="s">
        <v>809</v>
      </c>
    </row>
    <row r="2" spans="1:55" s="110" customFormat="1" ht="21" customHeight="1" x14ac:dyDescent="0.2">
      <c r="AX2" s="432" t="s">
        <v>3</v>
      </c>
      <c r="AY2" s="432"/>
      <c r="AZ2" s="432"/>
      <c r="BA2" s="432"/>
      <c r="BB2" s="432"/>
      <c r="BC2" s="432"/>
    </row>
    <row r="3" spans="1:55" s="110" customFormat="1" ht="21" customHeight="1" x14ac:dyDescent="0.2">
      <c r="AX3" s="123"/>
      <c r="AY3" s="123"/>
      <c r="AZ3" s="123"/>
      <c r="BA3" s="123"/>
      <c r="BB3" s="123"/>
      <c r="BC3" s="123"/>
    </row>
    <row r="4" spans="1:55" s="110" customFormat="1" ht="27" customHeight="1" x14ac:dyDescent="0.2">
      <c r="R4" s="119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V4" s="292" t="s">
        <v>846</v>
      </c>
      <c r="AW4" s="292"/>
      <c r="AX4" s="292"/>
      <c r="AY4" s="292"/>
      <c r="AZ4" s="292"/>
      <c r="BA4" s="292"/>
      <c r="BB4" s="292"/>
      <c r="BC4" s="292"/>
    </row>
    <row r="5" spans="1:55" s="110" customFormat="1" ht="21" customHeight="1" x14ac:dyDescent="0.2">
      <c r="R5" s="145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46"/>
      <c r="AU5" s="125"/>
      <c r="AV5" s="125"/>
      <c r="AW5" s="125"/>
      <c r="AX5" s="293" t="str">
        <f>Ф10!R5</f>
        <v>И.В. Павленко</v>
      </c>
      <c r="AY5" s="293"/>
      <c r="AZ5" s="293"/>
      <c r="BA5" s="293"/>
      <c r="BB5" s="293"/>
      <c r="BC5" s="293"/>
    </row>
    <row r="6" spans="1:55" s="110" customFormat="1" ht="21" customHeight="1" x14ac:dyDescent="0.2">
      <c r="R6" s="119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294" t="s">
        <v>847</v>
      </c>
      <c r="AU6" s="294"/>
      <c r="AV6" s="294"/>
      <c r="AW6" s="294"/>
      <c r="AX6" s="123"/>
      <c r="AY6" s="123"/>
      <c r="AZ6" s="123"/>
      <c r="BA6" s="123"/>
      <c r="BB6" s="123"/>
      <c r="BC6" s="123"/>
    </row>
    <row r="7" spans="1:55" s="110" customFormat="1" ht="12.75" customHeight="1" x14ac:dyDescent="0.2">
      <c r="R7" s="119"/>
      <c r="S7" s="119"/>
      <c r="T7" s="147"/>
      <c r="U7" s="147"/>
      <c r="V7" s="147"/>
      <c r="W7" s="119"/>
      <c r="X7" s="119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19"/>
      <c r="AJ7" s="119"/>
      <c r="AK7" s="119"/>
      <c r="AL7" s="147"/>
      <c r="AM7" s="147"/>
      <c r="AN7" s="147"/>
      <c r="AO7" s="119"/>
      <c r="AP7" s="96"/>
      <c r="AQ7" s="119"/>
      <c r="AR7" s="119"/>
      <c r="AS7" s="96"/>
      <c r="AT7" s="119"/>
      <c r="AV7" s="97" t="s">
        <v>848</v>
      </c>
      <c r="AX7" s="123"/>
      <c r="AY7" s="123"/>
      <c r="AZ7" s="123"/>
      <c r="BB7" s="123"/>
      <c r="BC7" s="123"/>
    </row>
    <row r="8" spans="1:55" s="110" customFormat="1" ht="21" customHeight="1" x14ac:dyDescent="0.2"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X8" s="123"/>
      <c r="AY8" s="123"/>
      <c r="AZ8" s="123"/>
      <c r="BA8" s="123"/>
      <c r="BB8" s="123"/>
      <c r="BC8" s="123"/>
    </row>
    <row r="9" spans="1:55" s="148" customFormat="1" ht="14.25" customHeight="1" x14ac:dyDescent="0.25">
      <c r="A9" s="433" t="s">
        <v>810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</row>
    <row r="10" spans="1:55" s="110" customFormat="1" ht="12.75" x14ac:dyDescent="0.2">
      <c r="U10" s="122" t="s">
        <v>693</v>
      </c>
      <c r="V10" s="287" t="str">
        <f>Ф16!V9</f>
        <v>1</v>
      </c>
      <c r="W10" s="434"/>
      <c r="X10" s="435" t="s">
        <v>725</v>
      </c>
      <c r="Y10" s="435"/>
      <c r="Z10" s="287" t="str">
        <f>Ф16!Z9</f>
        <v>2024</v>
      </c>
      <c r="AA10" s="434"/>
      <c r="AB10" s="110" t="s">
        <v>695</v>
      </c>
    </row>
    <row r="11" spans="1:55" ht="9" customHeight="1" x14ac:dyDescent="0.25"/>
    <row r="12" spans="1:55" s="110" customFormat="1" ht="12.75" x14ac:dyDescent="0.2">
      <c r="V12" s="122" t="s">
        <v>696</v>
      </c>
      <c r="W12" s="445" t="str">
        <f>Ф16!V11</f>
        <v>Акционерное общество "Спасскэлектросеть"</v>
      </c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</row>
    <row r="13" spans="1:55" s="129" customFormat="1" ht="10.5" customHeight="1" x14ac:dyDescent="0.15">
      <c r="W13" s="446" t="s">
        <v>4</v>
      </c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149"/>
      <c r="AM13" s="149"/>
      <c r="AN13" s="149"/>
      <c r="AO13" s="149"/>
    </row>
    <row r="14" spans="1:55" ht="9" customHeight="1" x14ac:dyDescent="0.25"/>
    <row r="15" spans="1:55" s="110" customFormat="1" ht="12.75" x14ac:dyDescent="0.2">
      <c r="Y15" s="122" t="s">
        <v>697</v>
      </c>
      <c r="Z15" s="287" t="str">
        <f>Ф16!Z14</f>
        <v>2024</v>
      </c>
      <c r="AA15" s="434"/>
      <c r="AB15" s="110" t="s">
        <v>5</v>
      </c>
    </row>
    <row r="16" spans="1:55" ht="9" customHeight="1" x14ac:dyDescent="0.25"/>
    <row r="17" spans="1:57" s="110" customFormat="1" ht="12.75" customHeight="1" x14ac:dyDescent="0.2">
      <c r="X17" s="122" t="s">
        <v>698</v>
      </c>
      <c r="Y17" s="413" t="s">
        <v>1149</v>
      </c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193"/>
      <c r="AZ17" s="193"/>
      <c r="BA17" s="193"/>
      <c r="BB17" s="193"/>
      <c r="BC17" s="193"/>
    </row>
    <row r="18" spans="1:57" s="110" customFormat="1" ht="12.75" customHeight="1" x14ac:dyDescent="0.25">
      <c r="X18" s="122"/>
      <c r="Y18" s="450" t="s">
        <v>1144</v>
      </c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192"/>
      <c r="AU18" s="192"/>
      <c r="AV18" s="192"/>
      <c r="AW18" s="192"/>
      <c r="AX18" s="192"/>
      <c r="AY18" s="193"/>
      <c r="AZ18" s="193"/>
      <c r="BA18" s="193"/>
      <c r="BB18" s="193"/>
      <c r="BC18" s="193"/>
    </row>
    <row r="19" spans="1:57" s="129" customFormat="1" ht="15.75" customHeight="1" x14ac:dyDescent="0.15">
      <c r="Y19" s="446" t="s">
        <v>6</v>
      </c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149"/>
      <c r="AO19" s="149"/>
      <c r="AP19" s="149"/>
      <c r="AY19" s="194"/>
      <c r="AZ19" s="194"/>
      <c r="BA19" s="194"/>
      <c r="BB19" s="194"/>
      <c r="BC19" s="194"/>
    </row>
    <row r="20" spans="1:57" s="110" customFormat="1" ht="9" customHeight="1" x14ac:dyDescent="0.2">
      <c r="E20" s="131"/>
      <c r="F20" s="131"/>
      <c r="G20" s="131"/>
      <c r="H20" s="131"/>
      <c r="I20" s="131"/>
    </row>
    <row r="21" spans="1:57" s="129" customFormat="1" ht="15" customHeight="1" x14ac:dyDescent="0.15">
      <c r="A21" s="436" t="s">
        <v>699</v>
      </c>
      <c r="B21" s="436" t="s">
        <v>700</v>
      </c>
      <c r="C21" s="436" t="s">
        <v>701</v>
      </c>
      <c r="D21" s="442" t="s">
        <v>1188</v>
      </c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4"/>
      <c r="AD21" s="438" t="s">
        <v>1201</v>
      </c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39"/>
      <c r="BB21" s="439"/>
      <c r="BC21" s="440"/>
    </row>
    <row r="22" spans="1:57" s="129" customFormat="1" ht="15" customHeight="1" x14ac:dyDescent="0.15">
      <c r="A22" s="441"/>
      <c r="B22" s="441"/>
      <c r="C22" s="441"/>
      <c r="D22" s="150" t="s">
        <v>0</v>
      </c>
      <c r="E22" s="447" t="s">
        <v>1</v>
      </c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9"/>
      <c r="AD22" s="151" t="s">
        <v>0</v>
      </c>
      <c r="AE22" s="442" t="s">
        <v>1</v>
      </c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4"/>
    </row>
    <row r="23" spans="1:57" s="129" customFormat="1" ht="15" customHeight="1" x14ac:dyDescent="0.15">
      <c r="A23" s="441"/>
      <c r="B23" s="441"/>
      <c r="C23" s="441"/>
      <c r="D23" s="436" t="s">
        <v>706</v>
      </c>
      <c r="E23" s="442" t="s">
        <v>706</v>
      </c>
      <c r="F23" s="443"/>
      <c r="G23" s="443"/>
      <c r="H23" s="443"/>
      <c r="I23" s="444"/>
      <c r="J23" s="442" t="s">
        <v>707</v>
      </c>
      <c r="K23" s="443"/>
      <c r="L23" s="443"/>
      <c r="M23" s="443"/>
      <c r="N23" s="444"/>
      <c r="O23" s="442" t="s">
        <v>708</v>
      </c>
      <c r="P23" s="443"/>
      <c r="Q23" s="443"/>
      <c r="R23" s="443"/>
      <c r="S23" s="444"/>
      <c r="T23" s="442" t="s">
        <v>709</v>
      </c>
      <c r="U23" s="443"/>
      <c r="V23" s="443"/>
      <c r="W23" s="443"/>
      <c r="X23" s="444"/>
      <c r="Y23" s="442" t="s">
        <v>710</v>
      </c>
      <c r="Z23" s="443"/>
      <c r="AA23" s="443"/>
      <c r="AB23" s="443"/>
      <c r="AC23" s="444"/>
      <c r="AD23" s="436" t="s">
        <v>706</v>
      </c>
      <c r="AE23" s="442" t="s">
        <v>706</v>
      </c>
      <c r="AF23" s="443"/>
      <c r="AG23" s="443"/>
      <c r="AH23" s="443"/>
      <c r="AI23" s="444"/>
      <c r="AJ23" s="442" t="s">
        <v>707</v>
      </c>
      <c r="AK23" s="443"/>
      <c r="AL23" s="443"/>
      <c r="AM23" s="443"/>
      <c r="AN23" s="444"/>
      <c r="AO23" s="442" t="s">
        <v>708</v>
      </c>
      <c r="AP23" s="443"/>
      <c r="AQ23" s="443"/>
      <c r="AR23" s="443"/>
      <c r="AS23" s="444"/>
      <c r="AT23" s="442" t="s">
        <v>709</v>
      </c>
      <c r="AU23" s="443"/>
      <c r="AV23" s="443"/>
      <c r="AW23" s="443"/>
      <c r="AX23" s="444"/>
      <c r="AY23" s="442" t="s">
        <v>710</v>
      </c>
      <c r="AZ23" s="443"/>
      <c r="BA23" s="443"/>
      <c r="BB23" s="443"/>
      <c r="BC23" s="444"/>
    </row>
    <row r="24" spans="1:57" s="129" customFormat="1" ht="108.75" customHeight="1" x14ac:dyDescent="0.15">
      <c r="A24" s="441"/>
      <c r="B24" s="441"/>
      <c r="C24" s="441"/>
      <c r="D24" s="437"/>
      <c r="E24" s="152" t="s">
        <v>811</v>
      </c>
      <c r="F24" s="152" t="s">
        <v>812</v>
      </c>
      <c r="G24" s="152" t="s">
        <v>813</v>
      </c>
      <c r="H24" s="152" t="s">
        <v>814</v>
      </c>
      <c r="I24" s="152" t="s">
        <v>815</v>
      </c>
      <c r="J24" s="152" t="s">
        <v>811</v>
      </c>
      <c r="K24" s="152" t="s">
        <v>812</v>
      </c>
      <c r="L24" s="152" t="s">
        <v>813</v>
      </c>
      <c r="M24" s="152" t="s">
        <v>814</v>
      </c>
      <c r="N24" s="152" t="s">
        <v>815</v>
      </c>
      <c r="O24" s="152" t="s">
        <v>811</v>
      </c>
      <c r="P24" s="152" t="s">
        <v>812</v>
      </c>
      <c r="Q24" s="152" t="s">
        <v>813</v>
      </c>
      <c r="R24" s="152" t="s">
        <v>814</v>
      </c>
      <c r="S24" s="152" t="s">
        <v>815</v>
      </c>
      <c r="T24" s="152" t="s">
        <v>811</v>
      </c>
      <c r="U24" s="152" t="s">
        <v>812</v>
      </c>
      <c r="V24" s="152" t="s">
        <v>813</v>
      </c>
      <c r="W24" s="152" t="s">
        <v>814</v>
      </c>
      <c r="X24" s="152" t="s">
        <v>815</v>
      </c>
      <c r="Y24" s="152" t="s">
        <v>811</v>
      </c>
      <c r="Z24" s="152" t="s">
        <v>812</v>
      </c>
      <c r="AA24" s="152" t="s">
        <v>813</v>
      </c>
      <c r="AB24" s="152" t="s">
        <v>814</v>
      </c>
      <c r="AC24" s="152" t="s">
        <v>815</v>
      </c>
      <c r="AD24" s="437"/>
      <c r="AE24" s="152" t="s">
        <v>811</v>
      </c>
      <c r="AF24" s="152" t="s">
        <v>812</v>
      </c>
      <c r="AG24" s="152" t="s">
        <v>813</v>
      </c>
      <c r="AH24" s="152" t="s">
        <v>814</v>
      </c>
      <c r="AI24" s="152" t="s">
        <v>815</v>
      </c>
      <c r="AJ24" s="152" t="s">
        <v>811</v>
      </c>
      <c r="AK24" s="152" t="s">
        <v>812</v>
      </c>
      <c r="AL24" s="152" t="s">
        <v>813</v>
      </c>
      <c r="AM24" s="152" t="s">
        <v>814</v>
      </c>
      <c r="AN24" s="152" t="s">
        <v>815</v>
      </c>
      <c r="AO24" s="152" t="s">
        <v>811</v>
      </c>
      <c r="AP24" s="152" t="s">
        <v>812</v>
      </c>
      <c r="AQ24" s="152" t="s">
        <v>813</v>
      </c>
      <c r="AR24" s="152" t="s">
        <v>814</v>
      </c>
      <c r="AS24" s="152" t="s">
        <v>815</v>
      </c>
      <c r="AT24" s="152" t="s">
        <v>811</v>
      </c>
      <c r="AU24" s="152" t="s">
        <v>812</v>
      </c>
      <c r="AV24" s="152" t="s">
        <v>813</v>
      </c>
      <c r="AW24" s="152" t="s">
        <v>814</v>
      </c>
      <c r="AX24" s="152" t="s">
        <v>815</v>
      </c>
      <c r="AY24" s="152" t="s">
        <v>811</v>
      </c>
      <c r="AZ24" s="152" t="s">
        <v>812</v>
      </c>
      <c r="BA24" s="152" t="s">
        <v>813</v>
      </c>
      <c r="BB24" s="152" t="s">
        <v>814</v>
      </c>
      <c r="BC24" s="152" t="s">
        <v>815</v>
      </c>
    </row>
    <row r="25" spans="1:57" s="129" customFormat="1" ht="9.75" customHeight="1" x14ac:dyDescent="0.15">
      <c r="A25" s="150">
        <v>1</v>
      </c>
      <c r="B25" s="150">
        <v>2</v>
      </c>
      <c r="C25" s="150">
        <v>3</v>
      </c>
      <c r="D25" s="150">
        <v>4</v>
      </c>
      <c r="E25" s="150" t="s">
        <v>159</v>
      </c>
      <c r="F25" s="150" t="s">
        <v>164</v>
      </c>
      <c r="G25" s="150" t="s">
        <v>165</v>
      </c>
      <c r="H25" s="150" t="s">
        <v>166</v>
      </c>
      <c r="I25" s="150" t="s">
        <v>167</v>
      </c>
      <c r="J25" s="150" t="s">
        <v>161</v>
      </c>
      <c r="K25" s="150" t="s">
        <v>162</v>
      </c>
      <c r="L25" s="150" t="s">
        <v>163</v>
      </c>
      <c r="M25" s="150" t="s">
        <v>743</v>
      </c>
      <c r="N25" s="150" t="s">
        <v>744</v>
      </c>
      <c r="O25" s="150" t="s">
        <v>747</v>
      </c>
      <c r="P25" s="150" t="s">
        <v>748</v>
      </c>
      <c r="Q25" s="150" t="s">
        <v>749</v>
      </c>
      <c r="R25" s="150" t="s">
        <v>750</v>
      </c>
      <c r="S25" s="150" t="s">
        <v>751</v>
      </c>
      <c r="T25" s="150" t="s">
        <v>754</v>
      </c>
      <c r="U25" s="150" t="s">
        <v>755</v>
      </c>
      <c r="V25" s="150" t="s">
        <v>756</v>
      </c>
      <c r="W25" s="150" t="s">
        <v>757</v>
      </c>
      <c r="X25" s="150" t="s">
        <v>758</v>
      </c>
      <c r="Y25" s="150" t="s">
        <v>761</v>
      </c>
      <c r="Z25" s="150" t="s">
        <v>762</v>
      </c>
      <c r="AA25" s="150" t="s">
        <v>763</v>
      </c>
      <c r="AB25" s="150" t="s">
        <v>764</v>
      </c>
      <c r="AC25" s="150" t="s">
        <v>765</v>
      </c>
      <c r="AD25" s="150">
        <v>6</v>
      </c>
      <c r="AE25" s="150" t="s">
        <v>199</v>
      </c>
      <c r="AF25" s="150" t="s">
        <v>203</v>
      </c>
      <c r="AG25" s="150" t="s">
        <v>204</v>
      </c>
      <c r="AH25" s="150" t="s">
        <v>205</v>
      </c>
      <c r="AI25" s="150" t="s">
        <v>206</v>
      </c>
      <c r="AJ25" s="150" t="s">
        <v>200</v>
      </c>
      <c r="AK25" s="150" t="s">
        <v>201</v>
      </c>
      <c r="AL25" s="150" t="s">
        <v>202</v>
      </c>
      <c r="AM25" s="150" t="s">
        <v>816</v>
      </c>
      <c r="AN25" s="150" t="s">
        <v>817</v>
      </c>
      <c r="AO25" s="150" t="s">
        <v>818</v>
      </c>
      <c r="AP25" s="150" t="s">
        <v>819</v>
      </c>
      <c r="AQ25" s="150" t="s">
        <v>820</v>
      </c>
      <c r="AR25" s="150" t="s">
        <v>821</v>
      </c>
      <c r="AS25" s="150" t="s">
        <v>822</v>
      </c>
      <c r="AT25" s="150" t="s">
        <v>823</v>
      </c>
      <c r="AU25" s="150" t="s">
        <v>824</v>
      </c>
      <c r="AV25" s="150" t="s">
        <v>825</v>
      </c>
      <c r="AW25" s="150" t="s">
        <v>826</v>
      </c>
      <c r="AX25" s="150" t="s">
        <v>827</v>
      </c>
      <c r="AY25" s="150" t="s">
        <v>828</v>
      </c>
      <c r="AZ25" s="150" t="s">
        <v>829</v>
      </c>
      <c r="BA25" s="150" t="s">
        <v>830</v>
      </c>
      <c r="BB25" s="150" t="s">
        <v>831</v>
      </c>
      <c r="BC25" s="150" t="s">
        <v>832</v>
      </c>
    </row>
    <row r="26" spans="1:57" s="129" customFormat="1" ht="25.5" x14ac:dyDescent="0.15">
      <c r="A26" s="112" t="s">
        <v>1143</v>
      </c>
      <c r="B26" s="113" t="s">
        <v>712</v>
      </c>
      <c r="C26" s="102" t="s">
        <v>839</v>
      </c>
      <c r="D26" s="276">
        <f>Ф10!D23</f>
        <v>27.365279999999998</v>
      </c>
      <c r="E26" s="276">
        <v>0</v>
      </c>
      <c r="F26" s="276">
        <v>0</v>
      </c>
      <c r="G26" s="276">
        <v>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0</v>
      </c>
      <c r="U26" s="276">
        <v>0</v>
      </c>
      <c r="V26" s="276">
        <v>0</v>
      </c>
      <c r="W26" s="276">
        <v>0</v>
      </c>
      <c r="X26" s="276">
        <v>0</v>
      </c>
      <c r="Y26" s="276">
        <v>0</v>
      </c>
      <c r="Z26" s="276">
        <v>0</v>
      </c>
      <c r="AA26" s="276">
        <v>0</v>
      </c>
      <c r="AB26" s="276">
        <v>0</v>
      </c>
      <c r="AC26" s="276">
        <v>0</v>
      </c>
      <c r="AD26" s="276">
        <f>D26</f>
        <v>27.365279999999998</v>
      </c>
      <c r="AE26" s="276">
        <v>0</v>
      </c>
      <c r="AF26" s="276">
        <v>0</v>
      </c>
      <c r="AG26" s="276">
        <v>0</v>
      </c>
      <c r="AH26" s="276">
        <v>0</v>
      </c>
      <c r="AI26" s="276">
        <v>0</v>
      </c>
      <c r="AJ26" s="276">
        <v>0</v>
      </c>
      <c r="AK26" s="276">
        <v>0</v>
      </c>
      <c r="AL26" s="276">
        <v>0</v>
      </c>
      <c r="AM26" s="276">
        <v>0</v>
      </c>
      <c r="AN26" s="276">
        <v>0</v>
      </c>
      <c r="AO26" s="276">
        <v>0</v>
      </c>
      <c r="AP26" s="276">
        <v>0</v>
      </c>
      <c r="AQ26" s="276">
        <v>0</v>
      </c>
      <c r="AR26" s="276">
        <v>0</v>
      </c>
      <c r="AS26" s="276">
        <v>0</v>
      </c>
      <c r="AT26" s="276">
        <v>0</v>
      </c>
      <c r="AU26" s="276">
        <v>0</v>
      </c>
      <c r="AV26" s="276">
        <v>0</v>
      </c>
      <c r="AW26" s="276">
        <v>0</v>
      </c>
      <c r="AX26" s="276">
        <v>0</v>
      </c>
      <c r="AY26" s="276">
        <v>0</v>
      </c>
      <c r="AZ26" s="276">
        <v>0</v>
      </c>
      <c r="BA26" s="276">
        <v>0</v>
      </c>
      <c r="BB26" s="276">
        <v>0</v>
      </c>
      <c r="BC26" s="276">
        <v>0</v>
      </c>
    </row>
    <row r="27" spans="1:57" s="129" customFormat="1" ht="25.5" x14ac:dyDescent="0.15">
      <c r="A27" s="112" t="s">
        <v>833</v>
      </c>
      <c r="B27" s="113" t="s">
        <v>834</v>
      </c>
      <c r="C27" s="102" t="s">
        <v>839</v>
      </c>
      <c r="D27" s="276">
        <f>Ф10!D24</f>
        <v>19.319639999999996</v>
      </c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76">
        <v>0</v>
      </c>
      <c r="O27" s="276">
        <v>0</v>
      </c>
      <c r="P27" s="276">
        <v>0</v>
      </c>
      <c r="Q27" s="276">
        <v>0</v>
      </c>
      <c r="R27" s="276">
        <v>0</v>
      </c>
      <c r="S27" s="276">
        <v>0</v>
      </c>
      <c r="T27" s="276">
        <v>0</v>
      </c>
      <c r="U27" s="276">
        <v>0</v>
      </c>
      <c r="V27" s="276">
        <v>0</v>
      </c>
      <c r="W27" s="276">
        <v>0</v>
      </c>
      <c r="X27" s="276">
        <v>0</v>
      </c>
      <c r="Y27" s="276">
        <v>0</v>
      </c>
      <c r="Z27" s="276">
        <v>0</v>
      </c>
      <c r="AA27" s="276">
        <v>0</v>
      </c>
      <c r="AB27" s="276">
        <v>0</v>
      </c>
      <c r="AC27" s="276">
        <v>0</v>
      </c>
      <c r="AD27" s="276">
        <f t="shared" ref="AD27:AD49" si="0">D27</f>
        <v>19.319639999999996</v>
      </c>
      <c r="AE27" s="276">
        <v>0</v>
      </c>
      <c r="AF27" s="276">
        <v>0</v>
      </c>
      <c r="AG27" s="276">
        <v>0</v>
      </c>
      <c r="AH27" s="276">
        <v>0</v>
      </c>
      <c r="AI27" s="276">
        <v>0</v>
      </c>
      <c r="AJ27" s="276">
        <v>0</v>
      </c>
      <c r="AK27" s="276">
        <v>0</v>
      </c>
      <c r="AL27" s="276">
        <v>0</v>
      </c>
      <c r="AM27" s="276">
        <v>0</v>
      </c>
      <c r="AN27" s="276">
        <v>0</v>
      </c>
      <c r="AO27" s="276">
        <v>0</v>
      </c>
      <c r="AP27" s="276">
        <v>0</v>
      </c>
      <c r="AQ27" s="276">
        <v>0</v>
      </c>
      <c r="AR27" s="276">
        <v>0</v>
      </c>
      <c r="AS27" s="276">
        <v>0</v>
      </c>
      <c r="AT27" s="276">
        <v>0</v>
      </c>
      <c r="AU27" s="276">
        <v>0</v>
      </c>
      <c r="AV27" s="276">
        <v>0</v>
      </c>
      <c r="AW27" s="276">
        <v>0</v>
      </c>
      <c r="AX27" s="276">
        <v>0</v>
      </c>
      <c r="AY27" s="276">
        <v>0</v>
      </c>
      <c r="AZ27" s="276">
        <v>0</v>
      </c>
      <c r="BA27" s="276">
        <v>0</v>
      </c>
      <c r="BB27" s="276">
        <v>0</v>
      </c>
      <c r="BC27" s="276">
        <v>0</v>
      </c>
    </row>
    <row r="28" spans="1:57" ht="38.25" x14ac:dyDescent="0.25">
      <c r="A28" s="112" t="s">
        <v>835</v>
      </c>
      <c r="B28" s="113" t="s">
        <v>836</v>
      </c>
      <c r="C28" s="102" t="s">
        <v>839</v>
      </c>
      <c r="D28" s="276">
        <f>Ф10!D25</f>
        <v>2.204688</v>
      </c>
      <c r="E28" s="276">
        <v>0</v>
      </c>
      <c r="F28" s="276">
        <v>0</v>
      </c>
      <c r="G28" s="276">
        <v>0</v>
      </c>
      <c r="H28" s="276">
        <v>0</v>
      </c>
      <c r="I28" s="276">
        <v>0</v>
      </c>
      <c r="J28" s="276">
        <v>0</v>
      </c>
      <c r="K28" s="276">
        <v>0</v>
      </c>
      <c r="L28" s="276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  <c r="R28" s="276">
        <v>0</v>
      </c>
      <c r="S28" s="276">
        <v>0</v>
      </c>
      <c r="T28" s="276">
        <v>0</v>
      </c>
      <c r="U28" s="276">
        <v>0</v>
      </c>
      <c r="V28" s="276">
        <v>0</v>
      </c>
      <c r="W28" s="276">
        <v>0</v>
      </c>
      <c r="X28" s="276">
        <v>0</v>
      </c>
      <c r="Y28" s="276">
        <v>0</v>
      </c>
      <c r="Z28" s="276">
        <v>0</v>
      </c>
      <c r="AA28" s="276">
        <v>0</v>
      </c>
      <c r="AB28" s="276">
        <v>0</v>
      </c>
      <c r="AC28" s="276">
        <v>0</v>
      </c>
      <c r="AD28" s="276">
        <f t="shared" si="0"/>
        <v>2.204688</v>
      </c>
      <c r="AE28" s="276">
        <v>0</v>
      </c>
      <c r="AF28" s="276">
        <v>0</v>
      </c>
      <c r="AG28" s="276">
        <v>0</v>
      </c>
      <c r="AH28" s="276">
        <v>0</v>
      </c>
      <c r="AI28" s="276">
        <v>0</v>
      </c>
      <c r="AJ28" s="276">
        <v>0</v>
      </c>
      <c r="AK28" s="276">
        <v>0</v>
      </c>
      <c r="AL28" s="276">
        <v>0</v>
      </c>
      <c r="AM28" s="276">
        <v>0</v>
      </c>
      <c r="AN28" s="276">
        <v>0</v>
      </c>
      <c r="AO28" s="276">
        <v>0</v>
      </c>
      <c r="AP28" s="276">
        <v>0</v>
      </c>
      <c r="AQ28" s="276">
        <v>0</v>
      </c>
      <c r="AR28" s="276">
        <v>0</v>
      </c>
      <c r="AS28" s="276">
        <v>0</v>
      </c>
      <c r="AT28" s="276">
        <v>0</v>
      </c>
      <c r="AU28" s="276">
        <v>0</v>
      </c>
      <c r="AV28" s="276">
        <v>0</v>
      </c>
      <c r="AW28" s="276">
        <v>0</v>
      </c>
      <c r="AX28" s="276">
        <v>0</v>
      </c>
      <c r="AY28" s="276">
        <v>0</v>
      </c>
      <c r="AZ28" s="276">
        <v>0</v>
      </c>
      <c r="BA28" s="276">
        <v>0</v>
      </c>
      <c r="BB28" s="276">
        <v>0</v>
      </c>
      <c r="BC28" s="276">
        <v>0</v>
      </c>
      <c r="BE28" s="129"/>
    </row>
    <row r="29" spans="1:57" ht="25.5" x14ac:dyDescent="0.25">
      <c r="A29" s="112" t="s">
        <v>837</v>
      </c>
      <c r="B29" s="113" t="s">
        <v>838</v>
      </c>
      <c r="C29" s="102" t="s">
        <v>839</v>
      </c>
      <c r="D29" s="276">
        <f>Ф10!D26</f>
        <v>5.8409519999999997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76">
        <v>0</v>
      </c>
      <c r="S29" s="276">
        <v>0</v>
      </c>
      <c r="T29" s="276">
        <v>0</v>
      </c>
      <c r="U29" s="276">
        <v>0</v>
      </c>
      <c r="V29" s="276">
        <v>0</v>
      </c>
      <c r="W29" s="276">
        <v>0</v>
      </c>
      <c r="X29" s="276">
        <v>0</v>
      </c>
      <c r="Y29" s="276">
        <v>0</v>
      </c>
      <c r="Z29" s="276">
        <v>0</v>
      </c>
      <c r="AA29" s="276">
        <v>0</v>
      </c>
      <c r="AB29" s="276">
        <v>0</v>
      </c>
      <c r="AC29" s="276">
        <v>0</v>
      </c>
      <c r="AD29" s="276">
        <f t="shared" si="0"/>
        <v>5.8409519999999997</v>
      </c>
      <c r="AE29" s="276">
        <v>0</v>
      </c>
      <c r="AF29" s="276">
        <v>0</v>
      </c>
      <c r="AG29" s="276">
        <v>0</v>
      </c>
      <c r="AH29" s="276">
        <v>0</v>
      </c>
      <c r="AI29" s="276">
        <v>0</v>
      </c>
      <c r="AJ29" s="276">
        <v>0</v>
      </c>
      <c r="AK29" s="276">
        <v>0</v>
      </c>
      <c r="AL29" s="276">
        <v>0</v>
      </c>
      <c r="AM29" s="276">
        <v>0</v>
      </c>
      <c r="AN29" s="276">
        <v>0</v>
      </c>
      <c r="AO29" s="276">
        <v>0</v>
      </c>
      <c r="AP29" s="276">
        <v>0</v>
      </c>
      <c r="AQ29" s="276">
        <v>0</v>
      </c>
      <c r="AR29" s="276">
        <v>0</v>
      </c>
      <c r="AS29" s="276">
        <v>0</v>
      </c>
      <c r="AT29" s="276">
        <v>0</v>
      </c>
      <c r="AU29" s="276">
        <v>0</v>
      </c>
      <c r="AV29" s="276">
        <v>0</v>
      </c>
      <c r="AW29" s="276">
        <v>0</v>
      </c>
      <c r="AX29" s="276">
        <v>0</v>
      </c>
      <c r="AY29" s="276">
        <v>0</v>
      </c>
      <c r="AZ29" s="276">
        <v>0</v>
      </c>
      <c r="BA29" s="276">
        <v>0</v>
      </c>
      <c r="BB29" s="276">
        <v>0</v>
      </c>
      <c r="BC29" s="276">
        <v>0</v>
      </c>
      <c r="BE29" s="129"/>
    </row>
    <row r="30" spans="1:57" x14ac:dyDescent="0.25">
      <c r="A30" s="112" t="s">
        <v>857</v>
      </c>
      <c r="B30" s="113" t="s">
        <v>845</v>
      </c>
      <c r="C30" s="102" t="s">
        <v>839</v>
      </c>
      <c r="D30" s="276">
        <f>Ф10!D27</f>
        <v>27.365279999999998</v>
      </c>
      <c r="E30" s="276">
        <v>0</v>
      </c>
      <c r="F30" s="276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  <c r="R30" s="276">
        <v>0</v>
      </c>
      <c r="S30" s="276">
        <v>0</v>
      </c>
      <c r="T30" s="276">
        <v>0</v>
      </c>
      <c r="U30" s="276">
        <v>0</v>
      </c>
      <c r="V30" s="276">
        <v>0</v>
      </c>
      <c r="W30" s="276">
        <v>0</v>
      </c>
      <c r="X30" s="276">
        <v>0</v>
      </c>
      <c r="Y30" s="276">
        <v>0</v>
      </c>
      <c r="Z30" s="276">
        <v>0</v>
      </c>
      <c r="AA30" s="276">
        <v>0</v>
      </c>
      <c r="AB30" s="276">
        <v>0</v>
      </c>
      <c r="AC30" s="276">
        <v>0</v>
      </c>
      <c r="AD30" s="276">
        <f t="shared" si="0"/>
        <v>27.365279999999998</v>
      </c>
      <c r="AE30" s="276">
        <v>0</v>
      </c>
      <c r="AF30" s="276">
        <v>0</v>
      </c>
      <c r="AG30" s="276">
        <v>0</v>
      </c>
      <c r="AH30" s="276">
        <v>0</v>
      </c>
      <c r="AI30" s="276">
        <v>0</v>
      </c>
      <c r="AJ30" s="276">
        <v>0</v>
      </c>
      <c r="AK30" s="276">
        <v>0</v>
      </c>
      <c r="AL30" s="276">
        <v>0</v>
      </c>
      <c r="AM30" s="276">
        <v>0</v>
      </c>
      <c r="AN30" s="276">
        <v>0</v>
      </c>
      <c r="AO30" s="276">
        <v>0</v>
      </c>
      <c r="AP30" s="276">
        <v>0</v>
      </c>
      <c r="AQ30" s="276">
        <v>0</v>
      </c>
      <c r="AR30" s="276">
        <v>0</v>
      </c>
      <c r="AS30" s="276">
        <v>0</v>
      </c>
      <c r="AT30" s="276">
        <v>0</v>
      </c>
      <c r="AU30" s="276">
        <v>0</v>
      </c>
      <c r="AV30" s="276">
        <v>0</v>
      </c>
      <c r="AW30" s="276">
        <v>0</v>
      </c>
      <c r="AX30" s="276">
        <v>0</v>
      </c>
      <c r="AY30" s="276">
        <v>0</v>
      </c>
      <c r="AZ30" s="276">
        <v>0</v>
      </c>
      <c r="BA30" s="276">
        <v>0</v>
      </c>
      <c r="BB30" s="276">
        <v>0</v>
      </c>
      <c r="BC30" s="276">
        <v>0</v>
      </c>
      <c r="BE30" s="129"/>
    </row>
    <row r="31" spans="1:57" ht="32.25" customHeight="1" x14ac:dyDescent="0.25">
      <c r="A31" s="112" t="s">
        <v>28</v>
      </c>
      <c r="B31" s="113" t="s">
        <v>840</v>
      </c>
      <c r="C31" s="102" t="s">
        <v>839</v>
      </c>
      <c r="D31" s="276">
        <f>Ф10!D28</f>
        <v>19.319639999999996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  <c r="W31" s="276">
        <v>0</v>
      </c>
      <c r="X31" s="276">
        <v>0</v>
      </c>
      <c r="Y31" s="276">
        <v>0</v>
      </c>
      <c r="Z31" s="276">
        <v>0</v>
      </c>
      <c r="AA31" s="276">
        <v>0</v>
      </c>
      <c r="AB31" s="276">
        <v>0</v>
      </c>
      <c r="AC31" s="276">
        <v>0</v>
      </c>
      <c r="AD31" s="276">
        <f t="shared" si="0"/>
        <v>19.319639999999996</v>
      </c>
      <c r="AE31" s="276">
        <v>0</v>
      </c>
      <c r="AF31" s="276">
        <v>0</v>
      </c>
      <c r="AG31" s="276">
        <v>0</v>
      </c>
      <c r="AH31" s="276">
        <v>0</v>
      </c>
      <c r="AI31" s="276">
        <v>0</v>
      </c>
      <c r="AJ31" s="276">
        <v>0</v>
      </c>
      <c r="AK31" s="276">
        <v>0</v>
      </c>
      <c r="AL31" s="276">
        <v>0</v>
      </c>
      <c r="AM31" s="276">
        <v>0</v>
      </c>
      <c r="AN31" s="276">
        <v>0</v>
      </c>
      <c r="AO31" s="276">
        <v>0</v>
      </c>
      <c r="AP31" s="276">
        <v>0</v>
      </c>
      <c r="AQ31" s="276">
        <v>0</v>
      </c>
      <c r="AR31" s="276">
        <v>0</v>
      </c>
      <c r="AS31" s="276">
        <v>0</v>
      </c>
      <c r="AT31" s="276">
        <v>0</v>
      </c>
      <c r="AU31" s="276">
        <v>0</v>
      </c>
      <c r="AV31" s="276">
        <v>0</v>
      </c>
      <c r="AW31" s="276">
        <v>0</v>
      </c>
      <c r="AX31" s="276">
        <v>0</v>
      </c>
      <c r="AY31" s="276">
        <v>0</v>
      </c>
      <c r="AZ31" s="276">
        <v>0</v>
      </c>
      <c r="BA31" s="276">
        <v>0</v>
      </c>
      <c r="BB31" s="276">
        <v>0</v>
      </c>
      <c r="BC31" s="276">
        <v>0</v>
      </c>
      <c r="BE31" s="129"/>
    </row>
    <row r="32" spans="1:57" ht="63.75" x14ac:dyDescent="0.25">
      <c r="A32" s="112" t="s">
        <v>479</v>
      </c>
      <c r="B32" s="113" t="s">
        <v>858</v>
      </c>
      <c r="C32" s="102" t="s">
        <v>839</v>
      </c>
      <c r="D32" s="276">
        <f>Ф10!D29</f>
        <v>18.706847999999997</v>
      </c>
      <c r="E32" s="276">
        <v>0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  <c r="U32" s="276">
        <v>0</v>
      </c>
      <c r="V32" s="276">
        <v>0</v>
      </c>
      <c r="W32" s="276">
        <v>0</v>
      </c>
      <c r="X32" s="276">
        <v>0</v>
      </c>
      <c r="Y32" s="276">
        <v>0</v>
      </c>
      <c r="Z32" s="276">
        <v>0</v>
      </c>
      <c r="AA32" s="276">
        <v>0</v>
      </c>
      <c r="AB32" s="276">
        <v>0</v>
      </c>
      <c r="AC32" s="276">
        <v>0</v>
      </c>
      <c r="AD32" s="276">
        <f t="shared" si="0"/>
        <v>18.706847999999997</v>
      </c>
      <c r="AE32" s="276">
        <v>0</v>
      </c>
      <c r="AF32" s="276">
        <v>0</v>
      </c>
      <c r="AG32" s="276">
        <v>0</v>
      </c>
      <c r="AH32" s="276">
        <v>0</v>
      </c>
      <c r="AI32" s="276">
        <v>0</v>
      </c>
      <c r="AJ32" s="276">
        <v>0</v>
      </c>
      <c r="AK32" s="276">
        <v>0</v>
      </c>
      <c r="AL32" s="276">
        <v>0</v>
      </c>
      <c r="AM32" s="276">
        <v>0</v>
      </c>
      <c r="AN32" s="276">
        <v>0</v>
      </c>
      <c r="AO32" s="276">
        <v>0</v>
      </c>
      <c r="AP32" s="276">
        <v>0</v>
      </c>
      <c r="AQ32" s="276">
        <v>0</v>
      </c>
      <c r="AR32" s="276">
        <v>0</v>
      </c>
      <c r="AS32" s="276">
        <v>0</v>
      </c>
      <c r="AT32" s="276">
        <v>0</v>
      </c>
      <c r="AU32" s="276">
        <v>0</v>
      </c>
      <c r="AV32" s="276">
        <v>0</v>
      </c>
      <c r="AW32" s="276">
        <v>0</v>
      </c>
      <c r="AX32" s="276">
        <v>0</v>
      </c>
      <c r="AY32" s="276">
        <v>0</v>
      </c>
      <c r="AZ32" s="276">
        <v>0</v>
      </c>
      <c r="BA32" s="276">
        <v>0</v>
      </c>
      <c r="BB32" s="276">
        <v>0</v>
      </c>
      <c r="BC32" s="276">
        <v>0</v>
      </c>
      <c r="BE32" s="129"/>
    </row>
    <row r="33" spans="1:57" ht="89.25" x14ac:dyDescent="0.25">
      <c r="A33" s="103" t="s">
        <v>1160</v>
      </c>
      <c r="B33" s="115" t="s">
        <v>1161</v>
      </c>
      <c r="C33" s="102" t="s">
        <v>1162</v>
      </c>
      <c r="D33" s="276">
        <f>Ф10!D30</f>
        <v>0.71455200000000008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76">
        <v>0</v>
      </c>
      <c r="P33" s="276">
        <v>0</v>
      </c>
      <c r="Q33" s="276">
        <v>0</v>
      </c>
      <c r="R33" s="276">
        <v>0</v>
      </c>
      <c r="S33" s="276">
        <v>0</v>
      </c>
      <c r="T33" s="276">
        <v>0</v>
      </c>
      <c r="U33" s="276">
        <v>0</v>
      </c>
      <c r="V33" s="276">
        <v>0</v>
      </c>
      <c r="W33" s="276">
        <v>0</v>
      </c>
      <c r="X33" s="276">
        <v>0</v>
      </c>
      <c r="Y33" s="276">
        <v>0</v>
      </c>
      <c r="Z33" s="276">
        <v>0</v>
      </c>
      <c r="AA33" s="276">
        <v>0</v>
      </c>
      <c r="AB33" s="276">
        <v>0</v>
      </c>
      <c r="AC33" s="276">
        <v>0</v>
      </c>
      <c r="AD33" s="276">
        <f t="shared" si="0"/>
        <v>0.71455200000000008</v>
      </c>
      <c r="AE33" s="276">
        <v>0</v>
      </c>
      <c r="AF33" s="276">
        <v>0</v>
      </c>
      <c r="AG33" s="276">
        <v>0</v>
      </c>
      <c r="AH33" s="276">
        <v>0</v>
      </c>
      <c r="AI33" s="276">
        <v>0</v>
      </c>
      <c r="AJ33" s="276">
        <v>0</v>
      </c>
      <c r="AK33" s="276">
        <v>0</v>
      </c>
      <c r="AL33" s="276">
        <v>0</v>
      </c>
      <c r="AM33" s="276">
        <v>0</v>
      </c>
      <c r="AN33" s="276">
        <v>0</v>
      </c>
      <c r="AO33" s="276">
        <v>0</v>
      </c>
      <c r="AP33" s="276">
        <v>0</v>
      </c>
      <c r="AQ33" s="276">
        <v>0</v>
      </c>
      <c r="AR33" s="276">
        <v>0</v>
      </c>
      <c r="AS33" s="276">
        <v>0</v>
      </c>
      <c r="AT33" s="276">
        <v>0</v>
      </c>
      <c r="AU33" s="276">
        <v>0</v>
      </c>
      <c r="AV33" s="276">
        <v>0</v>
      </c>
      <c r="AW33" s="276">
        <v>0</v>
      </c>
      <c r="AX33" s="276">
        <v>0</v>
      </c>
      <c r="AY33" s="276">
        <v>0</v>
      </c>
      <c r="AZ33" s="276">
        <v>0</v>
      </c>
      <c r="BA33" s="276">
        <v>0</v>
      </c>
      <c r="BB33" s="276">
        <v>0</v>
      </c>
      <c r="BC33" s="276">
        <v>0</v>
      </c>
      <c r="BE33" s="129"/>
    </row>
    <row r="34" spans="1:57" ht="178.5" x14ac:dyDescent="0.25">
      <c r="A34" s="103" t="s">
        <v>1163</v>
      </c>
      <c r="B34" s="115" t="s">
        <v>1164</v>
      </c>
      <c r="C34" s="101" t="s">
        <v>1165</v>
      </c>
      <c r="D34" s="276">
        <f>Ф10!D31</f>
        <v>2.7425999999999999</v>
      </c>
      <c r="E34" s="276">
        <v>0</v>
      </c>
      <c r="F34" s="276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6">
        <v>0</v>
      </c>
      <c r="V34" s="276">
        <v>0</v>
      </c>
      <c r="W34" s="276">
        <v>0</v>
      </c>
      <c r="X34" s="276">
        <v>0</v>
      </c>
      <c r="Y34" s="276">
        <v>0</v>
      </c>
      <c r="Z34" s="276">
        <v>0</v>
      </c>
      <c r="AA34" s="276">
        <v>0</v>
      </c>
      <c r="AB34" s="276">
        <v>0</v>
      </c>
      <c r="AC34" s="276">
        <v>0</v>
      </c>
      <c r="AD34" s="276">
        <f t="shared" si="0"/>
        <v>2.7425999999999999</v>
      </c>
      <c r="AE34" s="276">
        <v>0</v>
      </c>
      <c r="AF34" s="276">
        <v>0</v>
      </c>
      <c r="AG34" s="276">
        <v>0</v>
      </c>
      <c r="AH34" s="276">
        <v>0</v>
      </c>
      <c r="AI34" s="276">
        <v>0</v>
      </c>
      <c r="AJ34" s="276">
        <v>0</v>
      </c>
      <c r="AK34" s="276">
        <v>0</v>
      </c>
      <c r="AL34" s="276">
        <v>0</v>
      </c>
      <c r="AM34" s="276">
        <v>0</v>
      </c>
      <c r="AN34" s="276">
        <v>0</v>
      </c>
      <c r="AO34" s="276">
        <v>0</v>
      </c>
      <c r="AP34" s="276">
        <v>0</v>
      </c>
      <c r="AQ34" s="276">
        <v>0</v>
      </c>
      <c r="AR34" s="276">
        <v>0</v>
      </c>
      <c r="AS34" s="276">
        <v>0</v>
      </c>
      <c r="AT34" s="276">
        <v>0</v>
      </c>
      <c r="AU34" s="276">
        <v>0</v>
      </c>
      <c r="AV34" s="276">
        <v>0</v>
      </c>
      <c r="AW34" s="276">
        <v>0</v>
      </c>
      <c r="AX34" s="276">
        <v>0</v>
      </c>
      <c r="AY34" s="276">
        <v>0</v>
      </c>
      <c r="AZ34" s="276">
        <v>0</v>
      </c>
      <c r="BA34" s="276">
        <v>0</v>
      </c>
      <c r="BB34" s="276">
        <v>0</v>
      </c>
      <c r="BC34" s="276">
        <v>0</v>
      </c>
      <c r="BE34" s="129"/>
    </row>
    <row r="35" spans="1:57" ht="293.25" x14ac:dyDescent="0.25">
      <c r="A35" s="103" t="s">
        <v>1166</v>
      </c>
      <c r="B35" s="115" t="s">
        <v>1167</v>
      </c>
      <c r="C35" s="102" t="s">
        <v>1168</v>
      </c>
      <c r="D35" s="276">
        <f>Ф10!D32</f>
        <v>5.8089959999999996</v>
      </c>
      <c r="E35" s="276">
        <v>0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276">
        <v>0</v>
      </c>
      <c r="V35" s="276">
        <v>0</v>
      </c>
      <c r="W35" s="276">
        <v>0</v>
      </c>
      <c r="X35" s="276">
        <v>0</v>
      </c>
      <c r="Y35" s="276">
        <v>0</v>
      </c>
      <c r="Z35" s="276">
        <v>0</v>
      </c>
      <c r="AA35" s="276">
        <v>0</v>
      </c>
      <c r="AB35" s="276">
        <v>0</v>
      </c>
      <c r="AC35" s="276">
        <v>0</v>
      </c>
      <c r="AD35" s="276">
        <f t="shared" si="0"/>
        <v>5.8089959999999996</v>
      </c>
      <c r="AE35" s="276">
        <v>0</v>
      </c>
      <c r="AF35" s="276">
        <v>0</v>
      </c>
      <c r="AG35" s="276">
        <v>0</v>
      </c>
      <c r="AH35" s="276">
        <v>0</v>
      </c>
      <c r="AI35" s="276">
        <v>0</v>
      </c>
      <c r="AJ35" s="276">
        <v>0</v>
      </c>
      <c r="AK35" s="276">
        <v>0</v>
      </c>
      <c r="AL35" s="276">
        <v>0</v>
      </c>
      <c r="AM35" s="276">
        <v>0</v>
      </c>
      <c r="AN35" s="276">
        <v>0</v>
      </c>
      <c r="AO35" s="276">
        <v>0</v>
      </c>
      <c r="AP35" s="276">
        <v>0</v>
      </c>
      <c r="AQ35" s="276">
        <v>0</v>
      </c>
      <c r="AR35" s="276">
        <v>0</v>
      </c>
      <c r="AS35" s="276">
        <v>0</v>
      </c>
      <c r="AT35" s="276">
        <v>0</v>
      </c>
      <c r="AU35" s="276">
        <v>0</v>
      </c>
      <c r="AV35" s="276">
        <v>0</v>
      </c>
      <c r="AW35" s="276">
        <v>0</v>
      </c>
      <c r="AX35" s="276">
        <v>0</v>
      </c>
      <c r="AY35" s="276">
        <v>0</v>
      </c>
      <c r="AZ35" s="276">
        <v>0</v>
      </c>
      <c r="BA35" s="276">
        <v>0</v>
      </c>
      <c r="BB35" s="276">
        <v>0</v>
      </c>
      <c r="BC35" s="276">
        <v>0</v>
      </c>
      <c r="BE35" s="129"/>
    </row>
    <row r="36" spans="1:57" ht="114.75" x14ac:dyDescent="0.25">
      <c r="A36" s="103" t="s">
        <v>1169</v>
      </c>
      <c r="B36" s="115" t="s">
        <v>1170</v>
      </c>
      <c r="C36" s="102" t="s">
        <v>1171</v>
      </c>
      <c r="D36" s="276">
        <f>Ф10!D33</f>
        <v>5.8659959999999991</v>
      </c>
      <c r="E36" s="276">
        <v>0</v>
      </c>
      <c r="F36" s="276">
        <v>0</v>
      </c>
      <c r="G36" s="276">
        <v>0</v>
      </c>
      <c r="H36" s="276">
        <v>0</v>
      </c>
      <c r="I36" s="276">
        <v>0</v>
      </c>
      <c r="J36" s="276">
        <v>0</v>
      </c>
      <c r="K36" s="276">
        <v>0</v>
      </c>
      <c r="L36" s="276">
        <v>0</v>
      </c>
      <c r="M36" s="276">
        <v>0</v>
      </c>
      <c r="N36" s="276">
        <v>0</v>
      </c>
      <c r="O36" s="276">
        <v>0</v>
      </c>
      <c r="P36" s="276">
        <v>0</v>
      </c>
      <c r="Q36" s="276">
        <v>0</v>
      </c>
      <c r="R36" s="276">
        <v>0</v>
      </c>
      <c r="S36" s="276">
        <v>0</v>
      </c>
      <c r="T36" s="276">
        <v>0</v>
      </c>
      <c r="U36" s="276">
        <v>0</v>
      </c>
      <c r="V36" s="276">
        <v>0</v>
      </c>
      <c r="W36" s="276">
        <v>0</v>
      </c>
      <c r="X36" s="276">
        <v>0</v>
      </c>
      <c r="Y36" s="276">
        <v>0</v>
      </c>
      <c r="Z36" s="276">
        <v>0</v>
      </c>
      <c r="AA36" s="276">
        <v>0</v>
      </c>
      <c r="AB36" s="276">
        <v>0</v>
      </c>
      <c r="AC36" s="276">
        <v>0</v>
      </c>
      <c r="AD36" s="276">
        <f t="shared" si="0"/>
        <v>5.8659959999999991</v>
      </c>
      <c r="AE36" s="276">
        <v>0</v>
      </c>
      <c r="AF36" s="276">
        <v>0</v>
      </c>
      <c r="AG36" s="276">
        <v>0</v>
      </c>
      <c r="AH36" s="276">
        <v>0</v>
      </c>
      <c r="AI36" s="276">
        <v>0</v>
      </c>
      <c r="AJ36" s="276">
        <v>0</v>
      </c>
      <c r="AK36" s="276">
        <v>0</v>
      </c>
      <c r="AL36" s="276">
        <v>0</v>
      </c>
      <c r="AM36" s="276">
        <v>0</v>
      </c>
      <c r="AN36" s="276">
        <v>0</v>
      </c>
      <c r="AO36" s="276">
        <v>0</v>
      </c>
      <c r="AP36" s="276">
        <v>0</v>
      </c>
      <c r="AQ36" s="276">
        <v>0</v>
      </c>
      <c r="AR36" s="276">
        <v>0</v>
      </c>
      <c r="AS36" s="276">
        <v>0</v>
      </c>
      <c r="AT36" s="276">
        <v>0</v>
      </c>
      <c r="AU36" s="276">
        <v>0</v>
      </c>
      <c r="AV36" s="276">
        <v>0</v>
      </c>
      <c r="AW36" s="276">
        <v>0</v>
      </c>
      <c r="AX36" s="276">
        <v>0</v>
      </c>
      <c r="AY36" s="276">
        <v>0</v>
      </c>
      <c r="AZ36" s="276">
        <v>0</v>
      </c>
      <c r="BA36" s="276">
        <v>0</v>
      </c>
      <c r="BB36" s="276">
        <v>0</v>
      </c>
      <c r="BC36" s="276">
        <v>0</v>
      </c>
      <c r="BE36" s="129"/>
    </row>
    <row r="37" spans="1:57" ht="38.25" x14ac:dyDescent="0.25">
      <c r="A37" s="103" t="s">
        <v>1172</v>
      </c>
      <c r="B37" s="115" t="s">
        <v>1173</v>
      </c>
      <c r="C37" s="102" t="s">
        <v>1174</v>
      </c>
      <c r="D37" s="276">
        <f>Ф10!D34</f>
        <v>3.5747040000000001</v>
      </c>
      <c r="E37" s="276">
        <v>0</v>
      </c>
      <c r="F37" s="276">
        <v>0</v>
      </c>
      <c r="G37" s="276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  <c r="R37" s="276">
        <v>0</v>
      </c>
      <c r="S37" s="276">
        <v>0</v>
      </c>
      <c r="T37" s="276">
        <v>0</v>
      </c>
      <c r="U37" s="276">
        <v>0</v>
      </c>
      <c r="V37" s="276">
        <v>0</v>
      </c>
      <c r="W37" s="276">
        <v>0</v>
      </c>
      <c r="X37" s="276">
        <v>0</v>
      </c>
      <c r="Y37" s="276">
        <v>0</v>
      </c>
      <c r="Z37" s="276">
        <v>0</v>
      </c>
      <c r="AA37" s="276">
        <v>0</v>
      </c>
      <c r="AB37" s="276">
        <v>0</v>
      </c>
      <c r="AC37" s="276">
        <v>0</v>
      </c>
      <c r="AD37" s="276">
        <f t="shared" si="0"/>
        <v>3.5747040000000001</v>
      </c>
      <c r="AE37" s="276">
        <v>0</v>
      </c>
      <c r="AF37" s="276">
        <v>0</v>
      </c>
      <c r="AG37" s="276">
        <v>0</v>
      </c>
      <c r="AH37" s="276">
        <v>0</v>
      </c>
      <c r="AI37" s="276">
        <v>0</v>
      </c>
      <c r="AJ37" s="276">
        <v>0</v>
      </c>
      <c r="AK37" s="276">
        <v>0</v>
      </c>
      <c r="AL37" s="276">
        <v>0</v>
      </c>
      <c r="AM37" s="276">
        <v>0</v>
      </c>
      <c r="AN37" s="276">
        <v>0</v>
      </c>
      <c r="AO37" s="276">
        <v>0</v>
      </c>
      <c r="AP37" s="276">
        <v>0</v>
      </c>
      <c r="AQ37" s="276">
        <v>0</v>
      </c>
      <c r="AR37" s="276">
        <v>0</v>
      </c>
      <c r="AS37" s="276">
        <v>0</v>
      </c>
      <c r="AT37" s="276">
        <v>0</v>
      </c>
      <c r="AU37" s="276">
        <v>0</v>
      </c>
      <c r="AV37" s="276">
        <v>0</v>
      </c>
      <c r="AW37" s="276">
        <v>0</v>
      </c>
      <c r="AX37" s="276">
        <v>0</v>
      </c>
      <c r="AY37" s="276">
        <v>0</v>
      </c>
      <c r="AZ37" s="276">
        <v>0</v>
      </c>
      <c r="BA37" s="276">
        <v>0</v>
      </c>
      <c r="BB37" s="276">
        <v>0</v>
      </c>
      <c r="BC37" s="276">
        <v>0</v>
      </c>
      <c r="BE37" s="129"/>
    </row>
    <row r="38" spans="1:57" ht="51" customHeight="1" x14ac:dyDescent="0.25">
      <c r="A38" s="103" t="s">
        <v>841</v>
      </c>
      <c r="B38" s="137" t="s">
        <v>842</v>
      </c>
      <c r="C38" s="115" t="s">
        <v>839</v>
      </c>
      <c r="D38" s="277" t="s">
        <v>839</v>
      </c>
      <c r="E38" s="277" t="s">
        <v>839</v>
      </c>
      <c r="F38" s="277" t="s">
        <v>839</v>
      </c>
      <c r="G38" s="277" t="s">
        <v>839</v>
      </c>
      <c r="H38" s="277" t="s">
        <v>839</v>
      </c>
      <c r="I38" s="277" t="s">
        <v>839</v>
      </c>
      <c r="J38" s="277" t="s">
        <v>839</v>
      </c>
      <c r="K38" s="277" t="s">
        <v>839</v>
      </c>
      <c r="L38" s="277" t="s">
        <v>839</v>
      </c>
      <c r="M38" s="277" t="s">
        <v>839</v>
      </c>
      <c r="N38" s="277" t="s">
        <v>839</v>
      </c>
      <c r="O38" s="277" t="s">
        <v>839</v>
      </c>
      <c r="P38" s="277" t="s">
        <v>839</v>
      </c>
      <c r="Q38" s="277" t="s">
        <v>839</v>
      </c>
      <c r="R38" s="277" t="s">
        <v>839</v>
      </c>
      <c r="S38" s="277" t="s">
        <v>839</v>
      </c>
      <c r="T38" s="277" t="s">
        <v>839</v>
      </c>
      <c r="U38" s="277" t="s">
        <v>839</v>
      </c>
      <c r="V38" s="277" t="s">
        <v>839</v>
      </c>
      <c r="W38" s="277" t="s">
        <v>839</v>
      </c>
      <c r="X38" s="277" t="s">
        <v>839</v>
      </c>
      <c r="Y38" s="277" t="s">
        <v>839</v>
      </c>
      <c r="Z38" s="277" t="s">
        <v>839</v>
      </c>
      <c r="AA38" s="277" t="s">
        <v>839</v>
      </c>
      <c r="AB38" s="277" t="s">
        <v>839</v>
      </c>
      <c r="AC38" s="277" t="s">
        <v>839</v>
      </c>
      <c r="AD38" s="277" t="s">
        <v>839</v>
      </c>
      <c r="AE38" s="277" t="s">
        <v>839</v>
      </c>
      <c r="AF38" s="277" t="s">
        <v>839</v>
      </c>
      <c r="AG38" s="277" t="s">
        <v>839</v>
      </c>
      <c r="AH38" s="277" t="s">
        <v>839</v>
      </c>
      <c r="AI38" s="277" t="s">
        <v>839</v>
      </c>
      <c r="AJ38" s="277" t="s">
        <v>839</v>
      </c>
      <c r="AK38" s="277" t="s">
        <v>839</v>
      </c>
      <c r="AL38" s="277" t="s">
        <v>839</v>
      </c>
      <c r="AM38" s="277" t="s">
        <v>839</v>
      </c>
      <c r="AN38" s="277" t="s">
        <v>839</v>
      </c>
      <c r="AO38" s="277" t="s">
        <v>839</v>
      </c>
      <c r="AP38" s="277" t="s">
        <v>839</v>
      </c>
      <c r="AQ38" s="277" t="s">
        <v>839</v>
      </c>
      <c r="AR38" s="277" t="s">
        <v>839</v>
      </c>
      <c r="AS38" s="277" t="s">
        <v>839</v>
      </c>
      <c r="AT38" s="277" t="s">
        <v>839</v>
      </c>
      <c r="AU38" s="277" t="s">
        <v>839</v>
      </c>
      <c r="AV38" s="277" t="s">
        <v>839</v>
      </c>
      <c r="AW38" s="277" t="s">
        <v>839</v>
      </c>
      <c r="AX38" s="277" t="s">
        <v>839</v>
      </c>
      <c r="AY38" s="277" t="s">
        <v>839</v>
      </c>
      <c r="AZ38" s="277" t="s">
        <v>839</v>
      </c>
      <c r="BA38" s="277" t="s">
        <v>839</v>
      </c>
      <c r="BB38" s="277" t="s">
        <v>839</v>
      </c>
      <c r="BC38" s="277" t="s">
        <v>839</v>
      </c>
      <c r="BE38" s="129"/>
    </row>
    <row r="39" spans="1:57" ht="38.25" x14ac:dyDescent="0.25">
      <c r="A39" s="221" t="s">
        <v>489</v>
      </c>
      <c r="B39" s="104" t="s">
        <v>859</v>
      </c>
      <c r="C39" s="221" t="s">
        <v>839</v>
      </c>
      <c r="D39" s="276">
        <f>Ф10!D36</f>
        <v>0.612792</v>
      </c>
      <c r="E39" s="276">
        <v>0</v>
      </c>
      <c r="F39" s="276">
        <v>0</v>
      </c>
      <c r="G39" s="276">
        <v>0</v>
      </c>
      <c r="H39" s="276">
        <v>0</v>
      </c>
      <c r="I39" s="276">
        <v>0</v>
      </c>
      <c r="J39" s="276">
        <v>0</v>
      </c>
      <c r="K39" s="276">
        <v>0</v>
      </c>
      <c r="L39" s="276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  <c r="R39" s="276">
        <v>0</v>
      </c>
      <c r="S39" s="276">
        <v>0</v>
      </c>
      <c r="T39" s="276">
        <v>0</v>
      </c>
      <c r="U39" s="276">
        <v>0</v>
      </c>
      <c r="V39" s="276">
        <v>0</v>
      </c>
      <c r="W39" s="276">
        <v>0</v>
      </c>
      <c r="X39" s="276">
        <v>0</v>
      </c>
      <c r="Y39" s="276">
        <v>0</v>
      </c>
      <c r="Z39" s="276">
        <v>0</v>
      </c>
      <c r="AA39" s="276">
        <v>0</v>
      </c>
      <c r="AB39" s="276">
        <v>0</v>
      </c>
      <c r="AC39" s="276">
        <v>0</v>
      </c>
      <c r="AD39" s="276">
        <f t="shared" si="0"/>
        <v>0.612792</v>
      </c>
      <c r="AE39" s="278">
        <v>0</v>
      </c>
      <c r="AF39" s="278">
        <v>0</v>
      </c>
      <c r="AG39" s="278">
        <v>0</v>
      </c>
      <c r="AH39" s="278">
        <v>0</v>
      </c>
      <c r="AI39" s="278">
        <v>0</v>
      </c>
      <c r="AJ39" s="278">
        <v>0</v>
      </c>
      <c r="AK39" s="278">
        <v>0</v>
      </c>
      <c r="AL39" s="278">
        <v>0</v>
      </c>
      <c r="AM39" s="278">
        <v>0</v>
      </c>
      <c r="AN39" s="278">
        <v>0</v>
      </c>
      <c r="AO39" s="278">
        <v>0</v>
      </c>
      <c r="AP39" s="278">
        <v>0</v>
      </c>
      <c r="AQ39" s="278">
        <v>0</v>
      </c>
      <c r="AR39" s="278">
        <v>0</v>
      </c>
      <c r="AS39" s="278">
        <v>0</v>
      </c>
      <c r="AT39" s="278">
        <v>0</v>
      </c>
      <c r="AU39" s="278">
        <v>0</v>
      </c>
      <c r="AV39" s="278">
        <v>0</v>
      </c>
      <c r="AW39" s="278">
        <v>0</v>
      </c>
      <c r="AX39" s="278">
        <v>0</v>
      </c>
      <c r="AY39" s="278">
        <v>0</v>
      </c>
      <c r="AZ39" s="278">
        <v>0</v>
      </c>
      <c r="BA39" s="278">
        <v>0</v>
      </c>
      <c r="BB39" s="278">
        <v>0</v>
      </c>
      <c r="BC39" s="278">
        <v>0</v>
      </c>
    </row>
    <row r="40" spans="1:57" ht="51" x14ac:dyDescent="0.25">
      <c r="A40" s="221" t="s">
        <v>497</v>
      </c>
      <c r="B40" s="104" t="s">
        <v>1184</v>
      </c>
      <c r="C40" s="221" t="s">
        <v>839</v>
      </c>
      <c r="D40" s="276">
        <f>Ф10!D37</f>
        <v>0.612792</v>
      </c>
      <c r="E40" s="276">
        <v>0</v>
      </c>
      <c r="F40" s="276">
        <v>0</v>
      </c>
      <c r="G40" s="276">
        <v>0</v>
      </c>
      <c r="H40" s="276">
        <v>0</v>
      </c>
      <c r="I40" s="276">
        <v>0</v>
      </c>
      <c r="J40" s="276">
        <v>0</v>
      </c>
      <c r="K40" s="276">
        <v>0</v>
      </c>
      <c r="L40" s="276">
        <v>0</v>
      </c>
      <c r="M40" s="276">
        <v>0</v>
      </c>
      <c r="N40" s="276">
        <v>0</v>
      </c>
      <c r="O40" s="276">
        <v>0</v>
      </c>
      <c r="P40" s="276">
        <v>0</v>
      </c>
      <c r="Q40" s="276">
        <v>0</v>
      </c>
      <c r="R40" s="276">
        <v>0</v>
      </c>
      <c r="S40" s="276">
        <v>0</v>
      </c>
      <c r="T40" s="276">
        <v>0</v>
      </c>
      <c r="U40" s="276">
        <v>0</v>
      </c>
      <c r="V40" s="276">
        <v>0</v>
      </c>
      <c r="W40" s="276">
        <v>0</v>
      </c>
      <c r="X40" s="276">
        <v>0</v>
      </c>
      <c r="Y40" s="276">
        <v>0</v>
      </c>
      <c r="Z40" s="276">
        <v>0</v>
      </c>
      <c r="AA40" s="276">
        <v>0</v>
      </c>
      <c r="AB40" s="276">
        <v>0</v>
      </c>
      <c r="AC40" s="276">
        <v>0</v>
      </c>
      <c r="AD40" s="276">
        <f t="shared" si="0"/>
        <v>0.612792</v>
      </c>
      <c r="AE40" s="278">
        <v>0</v>
      </c>
      <c r="AF40" s="278">
        <v>0</v>
      </c>
      <c r="AG40" s="278">
        <v>0</v>
      </c>
      <c r="AH40" s="278">
        <v>0</v>
      </c>
      <c r="AI40" s="278">
        <v>0</v>
      </c>
      <c r="AJ40" s="278">
        <v>0</v>
      </c>
      <c r="AK40" s="278">
        <v>0</v>
      </c>
      <c r="AL40" s="278">
        <v>0</v>
      </c>
      <c r="AM40" s="278">
        <v>0</v>
      </c>
      <c r="AN40" s="278">
        <v>0</v>
      </c>
      <c r="AO40" s="278">
        <v>0</v>
      </c>
      <c r="AP40" s="278">
        <v>0</v>
      </c>
      <c r="AQ40" s="278">
        <v>0</v>
      </c>
      <c r="AR40" s="278">
        <v>0</v>
      </c>
      <c r="AS40" s="278">
        <v>0</v>
      </c>
      <c r="AT40" s="278">
        <v>0</v>
      </c>
      <c r="AU40" s="278">
        <v>0</v>
      </c>
      <c r="AV40" s="278">
        <v>0</v>
      </c>
      <c r="AW40" s="278">
        <v>0</v>
      </c>
      <c r="AX40" s="278">
        <v>0</v>
      </c>
      <c r="AY40" s="278">
        <v>0</v>
      </c>
      <c r="AZ40" s="278">
        <v>0</v>
      </c>
      <c r="BA40" s="278">
        <v>0</v>
      </c>
      <c r="BB40" s="278">
        <v>0</v>
      </c>
      <c r="BC40" s="278">
        <v>0</v>
      </c>
    </row>
    <row r="41" spans="1:57" ht="331.5" x14ac:dyDescent="0.25">
      <c r="A41" s="221" t="s">
        <v>1185</v>
      </c>
      <c r="B41" s="104" t="s">
        <v>1186</v>
      </c>
      <c r="C41" s="221" t="s">
        <v>1187</v>
      </c>
      <c r="D41" s="276">
        <f>Ф10!D38</f>
        <v>0.612792</v>
      </c>
      <c r="E41" s="276">
        <v>0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0</v>
      </c>
      <c r="O41" s="276">
        <v>0</v>
      </c>
      <c r="P41" s="276">
        <v>0</v>
      </c>
      <c r="Q41" s="276">
        <v>0</v>
      </c>
      <c r="R41" s="276">
        <v>0</v>
      </c>
      <c r="S41" s="276">
        <v>0</v>
      </c>
      <c r="T41" s="276">
        <v>0</v>
      </c>
      <c r="U41" s="276">
        <v>0</v>
      </c>
      <c r="V41" s="276">
        <v>0</v>
      </c>
      <c r="W41" s="276">
        <v>0</v>
      </c>
      <c r="X41" s="276">
        <v>0</v>
      </c>
      <c r="Y41" s="276">
        <v>0</v>
      </c>
      <c r="Z41" s="276">
        <v>0</v>
      </c>
      <c r="AA41" s="276">
        <v>0</v>
      </c>
      <c r="AB41" s="276">
        <v>0</v>
      </c>
      <c r="AC41" s="276">
        <v>0</v>
      </c>
      <c r="AD41" s="276">
        <f t="shared" si="0"/>
        <v>0.612792</v>
      </c>
      <c r="AE41" s="278">
        <v>0</v>
      </c>
      <c r="AF41" s="278">
        <v>0</v>
      </c>
      <c r="AG41" s="278">
        <v>0</v>
      </c>
      <c r="AH41" s="278">
        <v>0</v>
      </c>
      <c r="AI41" s="278">
        <v>0</v>
      </c>
      <c r="AJ41" s="278">
        <v>0</v>
      </c>
      <c r="AK41" s="278">
        <v>0</v>
      </c>
      <c r="AL41" s="278">
        <v>0</v>
      </c>
      <c r="AM41" s="278">
        <v>0</v>
      </c>
      <c r="AN41" s="278">
        <v>0</v>
      </c>
      <c r="AO41" s="278">
        <v>0</v>
      </c>
      <c r="AP41" s="278">
        <v>0</v>
      </c>
      <c r="AQ41" s="278">
        <v>0</v>
      </c>
      <c r="AR41" s="278">
        <v>0</v>
      </c>
      <c r="AS41" s="278">
        <v>0</v>
      </c>
      <c r="AT41" s="278">
        <v>0</v>
      </c>
      <c r="AU41" s="278">
        <v>0</v>
      </c>
      <c r="AV41" s="278">
        <v>0</v>
      </c>
      <c r="AW41" s="278">
        <v>0</v>
      </c>
      <c r="AX41" s="278">
        <v>0</v>
      </c>
      <c r="AY41" s="278">
        <v>0</v>
      </c>
      <c r="AZ41" s="278">
        <v>0</v>
      </c>
      <c r="BA41" s="278">
        <v>0</v>
      </c>
      <c r="BB41" s="278">
        <v>0</v>
      </c>
      <c r="BC41" s="278">
        <v>0</v>
      </c>
    </row>
    <row r="42" spans="1:57" ht="38.25" x14ac:dyDescent="0.25">
      <c r="A42" s="221" t="s">
        <v>32</v>
      </c>
      <c r="B42" s="104" t="s">
        <v>843</v>
      </c>
      <c r="C42" s="221" t="s">
        <v>839</v>
      </c>
      <c r="D42" s="276">
        <f>Ф10!D39</f>
        <v>2.204688</v>
      </c>
      <c r="E42" s="276">
        <v>0</v>
      </c>
      <c r="F42" s="276">
        <v>0</v>
      </c>
      <c r="G42" s="276">
        <v>0</v>
      </c>
      <c r="H42" s="276">
        <v>0</v>
      </c>
      <c r="I42" s="276">
        <v>0</v>
      </c>
      <c r="J42" s="276">
        <v>0</v>
      </c>
      <c r="K42" s="276">
        <v>0</v>
      </c>
      <c r="L42" s="276">
        <v>0</v>
      </c>
      <c r="M42" s="276">
        <v>0</v>
      </c>
      <c r="N42" s="276">
        <v>0</v>
      </c>
      <c r="O42" s="276">
        <v>0</v>
      </c>
      <c r="P42" s="276">
        <v>0</v>
      </c>
      <c r="Q42" s="276">
        <v>0</v>
      </c>
      <c r="R42" s="276">
        <v>0</v>
      </c>
      <c r="S42" s="276">
        <v>0</v>
      </c>
      <c r="T42" s="276">
        <v>0</v>
      </c>
      <c r="U42" s="276">
        <v>0</v>
      </c>
      <c r="V42" s="276">
        <v>0</v>
      </c>
      <c r="W42" s="276">
        <v>0</v>
      </c>
      <c r="X42" s="276">
        <v>0</v>
      </c>
      <c r="Y42" s="276">
        <v>0</v>
      </c>
      <c r="Z42" s="276">
        <v>0</v>
      </c>
      <c r="AA42" s="276">
        <v>0</v>
      </c>
      <c r="AB42" s="276">
        <v>0</v>
      </c>
      <c r="AC42" s="276">
        <v>0</v>
      </c>
      <c r="AD42" s="276">
        <f t="shared" si="0"/>
        <v>2.204688</v>
      </c>
      <c r="AE42" s="278">
        <v>0</v>
      </c>
      <c r="AF42" s="278">
        <v>0</v>
      </c>
      <c r="AG42" s="278">
        <v>0</v>
      </c>
      <c r="AH42" s="278">
        <v>0</v>
      </c>
      <c r="AI42" s="278">
        <v>0</v>
      </c>
      <c r="AJ42" s="278">
        <v>0</v>
      </c>
      <c r="AK42" s="278">
        <v>0</v>
      </c>
      <c r="AL42" s="278">
        <v>0</v>
      </c>
      <c r="AM42" s="278">
        <v>0</v>
      </c>
      <c r="AN42" s="278">
        <v>0</v>
      </c>
      <c r="AO42" s="278">
        <v>0</v>
      </c>
      <c r="AP42" s="278">
        <v>0</v>
      </c>
      <c r="AQ42" s="278">
        <v>0</v>
      </c>
      <c r="AR42" s="278">
        <v>0</v>
      </c>
      <c r="AS42" s="278">
        <v>0</v>
      </c>
      <c r="AT42" s="278">
        <v>0</v>
      </c>
      <c r="AU42" s="278">
        <v>0</v>
      </c>
      <c r="AV42" s="278">
        <v>0</v>
      </c>
      <c r="AW42" s="278">
        <v>0</v>
      </c>
      <c r="AX42" s="278">
        <v>0</v>
      </c>
      <c r="AY42" s="278">
        <v>0</v>
      </c>
      <c r="AZ42" s="278">
        <v>0</v>
      </c>
      <c r="BA42" s="278">
        <v>0</v>
      </c>
      <c r="BB42" s="278">
        <v>0</v>
      </c>
      <c r="BC42" s="278">
        <v>0</v>
      </c>
    </row>
    <row r="43" spans="1:57" ht="76.5" x14ac:dyDescent="0.25">
      <c r="A43" s="221" t="s">
        <v>1175</v>
      </c>
      <c r="B43" s="104" t="s">
        <v>1176</v>
      </c>
      <c r="C43" s="221" t="s">
        <v>1177</v>
      </c>
      <c r="D43" s="276">
        <f>Ф10!D40</f>
        <v>0.65902799999999995</v>
      </c>
      <c r="E43" s="276">
        <v>0</v>
      </c>
      <c r="F43" s="276">
        <v>0</v>
      </c>
      <c r="G43" s="276">
        <v>0</v>
      </c>
      <c r="H43" s="276">
        <v>0</v>
      </c>
      <c r="I43" s="276">
        <v>0</v>
      </c>
      <c r="J43" s="276">
        <v>0</v>
      </c>
      <c r="K43" s="276">
        <v>0</v>
      </c>
      <c r="L43" s="276">
        <v>0</v>
      </c>
      <c r="M43" s="276">
        <v>0</v>
      </c>
      <c r="N43" s="276">
        <v>0</v>
      </c>
      <c r="O43" s="276">
        <v>0</v>
      </c>
      <c r="P43" s="276">
        <v>0</v>
      </c>
      <c r="Q43" s="276">
        <v>0</v>
      </c>
      <c r="R43" s="276">
        <v>0</v>
      </c>
      <c r="S43" s="276">
        <v>0</v>
      </c>
      <c r="T43" s="276">
        <v>0</v>
      </c>
      <c r="U43" s="276">
        <v>0</v>
      </c>
      <c r="V43" s="276">
        <v>0</v>
      </c>
      <c r="W43" s="276">
        <v>0</v>
      </c>
      <c r="X43" s="276">
        <v>0</v>
      </c>
      <c r="Y43" s="276">
        <v>0</v>
      </c>
      <c r="Z43" s="276">
        <v>0</v>
      </c>
      <c r="AA43" s="276">
        <v>0</v>
      </c>
      <c r="AB43" s="276">
        <v>0</v>
      </c>
      <c r="AC43" s="276">
        <v>0</v>
      </c>
      <c r="AD43" s="276">
        <f t="shared" si="0"/>
        <v>0.65902799999999995</v>
      </c>
      <c r="AE43" s="278">
        <v>0</v>
      </c>
      <c r="AF43" s="278">
        <v>0</v>
      </c>
      <c r="AG43" s="278">
        <v>0</v>
      </c>
      <c r="AH43" s="278">
        <v>0</v>
      </c>
      <c r="AI43" s="278">
        <v>0</v>
      </c>
      <c r="AJ43" s="278">
        <v>0</v>
      </c>
      <c r="AK43" s="278">
        <v>0</v>
      </c>
      <c r="AL43" s="278">
        <v>0</v>
      </c>
      <c r="AM43" s="278">
        <v>0</v>
      </c>
      <c r="AN43" s="278">
        <v>0</v>
      </c>
      <c r="AO43" s="278">
        <v>0</v>
      </c>
      <c r="AP43" s="278">
        <v>0</v>
      </c>
      <c r="AQ43" s="278">
        <v>0</v>
      </c>
      <c r="AR43" s="278">
        <v>0</v>
      </c>
      <c r="AS43" s="278">
        <v>0</v>
      </c>
      <c r="AT43" s="278">
        <v>0</v>
      </c>
      <c r="AU43" s="278">
        <v>0</v>
      </c>
      <c r="AV43" s="278">
        <v>0</v>
      </c>
      <c r="AW43" s="278">
        <v>0</v>
      </c>
      <c r="AX43" s="278">
        <v>0</v>
      </c>
      <c r="AY43" s="278">
        <v>0</v>
      </c>
      <c r="AZ43" s="278">
        <v>0</v>
      </c>
      <c r="BA43" s="278">
        <v>0</v>
      </c>
      <c r="BB43" s="278">
        <v>0</v>
      </c>
      <c r="BC43" s="278">
        <v>0</v>
      </c>
    </row>
    <row r="44" spans="1:57" ht="102" x14ac:dyDescent="0.25">
      <c r="A44" s="221" t="s">
        <v>1178</v>
      </c>
      <c r="B44" s="104" t="s">
        <v>1179</v>
      </c>
      <c r="C44" s="221" t="s">
        <v>1180</v>
      </c>
      <c r="D44" s="276">
        <f>Ф10!D41</f>
        <v>0.95169599999999999</v>
      </c>
      <c r="E44" s="276">
        <v>0</v>
      </c>
      <c r="F44" s="276">
        <v>0</v>
      </c>
      <c r="G44" s="276">
        <v>0</v>
      </c>
      <c r="H44" s="276">
        <v>0</v>
      </c>
      <c r="I44" s="276">
        <v>0</v>
      </c>
      <c r="J44" s="276">
        <v>0</v>
      </c>
      <c r="K44" s="276">
        <v>0</v>
      </c>
      <c r="L44" s="276">
        <v>0</v>
      </c>
      <c r="M44" s="276">
        <v>0</v>
      </c>
      <c r="N44" s="276">
        <v>0</v>
      </c>
      <c r="O44" s="276">
        <v>0</v>
      </c>
      <c r="P44" s="276">
        <v>0</v>
      </c>
      <c r="Q44" s="276">
        <v>0</v>
      </c>
      <c r="R44" s="276">
        <v>0</v>
      </c>
      <c r="S44" s="276">
        <v>0</v>
      </c>
      <c r="T44" s="276">
        <v>0</v>
      </c>
      <c r="U44" s="276">
        <v>0</v>
      </c>
      <c r="V44" s="276">
        <v>0</v>
      </c>
      <c r="W44" s="276">
        <v>0</v>
      </c>
      <c r="X44" s="276">
        <v>0</v>
      </c>
      <c r="Y44" s="276">
        <v>0</v>
      </c>
      <c r="Z44" s="276">
        <v>0</v>
      </c>
      <c r="AA44" s="276">
        <v>0</v>
      </c>
      <c r="AB44" s="276">
        <v>0</v>
      </c>
      <c r="AC44" s="276">
        <v>0</v>
      </c>
      <c r="AD44" s="276">
        <f t="shared" si="0"/>
        <v>0.95169599999999999</v>
      </c>
      <c r="AE44" s="278">
        <v>0</v>
      </c>
      <c r="AF44" s="278">
        <v>0</v>
      </c>
      <c r="AG44" s="278">
        <v>0</v>
      </c>
      <c r="AH44" s="278">
        <v>0</v>
      </c>
      <c r="AI44" s="278">
        <v>0</v>
      </c>
      <c r="AJ44" s="278">
        <v>0</v>
      </c>
      <c r="AK44" s="278">
        <v>0</v>
      </c>
      <c r="AL44" s="278">
        <v>0</v>
      </c>
      <c r="AM44" s="278">
        <v>0</v>
      </c>
      <c r="AN44" s="278">
        <v>0</v>
      </c>
      <c r="AO44" s="278">
        <v>0</v>
      </c>
      <c r="AP44" s="278">
        <v>0</v>
      </c>
      <c r="AQ44" s="278">
        <v>0</v>
      </c>
      <c r="AR44" s="278">
        <v>0</v>
      </c>
      <c r="AS44" s="278">
        <v>0</v>
      </c>
      <c r="AT44" s="278">
        <v>0</v>
      </c>
      <c r="AU44" s="278">
        <v>0</v>
      </c>
      <c r="AV44" s="278">
        <v>0</v>
      </c>
      <c r="AW44" s="278">
        <v>0</v>
      </c>
      <c r="AX44" s="278">
        <v>0</v>
      </c>
      <c r="AY44" s="278">
        <v>0</v>
      </c>
      <c r="AZ44" s="278">
        <v>0</v>
      </c>
      <c r="BA44" s="278">
        <v>0</v>
      </c>
      <c r="BB44" s="278">
        <v>0</v>
      </c>
      <c r="BC44" s="278">
        <v>0</v>
      </c>
    </row>
    <row r="45" spans="1:57" ht="51" x14ac:dyDescent="0.25">
      <c r="A45" s="221" t="s">
        <v>1181</v>
      </c>
      <c r="B45" s="104" t="s">
        <v>1182</v>
      </c>
      <c r="C45" s="221" t="s">
        <v>1183</v>
      </c>
      <c r="D45" s="276">
        <f>Ф10!D42</f>
        <v>0.59396400000000005</v>
      </c>
      <c r="E45" s="276">
        <v>0</v>
      </c>
      <c r="F45" s="276">
        <v>0</v>
      </c>
      <c r="G45" s="276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76">
        <v>0</v>
      </c>
      <c r="O45" s="276">
        <v>0</v>
      </c>
      <c r="P45" s="276">
        <v>0</v>
      </c>
      <c r="Q45" s="276">
        <v>0</v>
      </c>
      <c r="R45" s="276">
        <v>0</v>
      </c>
      <c r="S45" s="276">
        <v>0</v>
      </c>
      <c r="T45" s="276">
        <v>0</v>
      </c>
      <c r="U45" s="276">
        <v>0</v>
      </c>
      <c r="V45" s="276">
        <v>0</v>
      </c>
      <c r="W45" s="276">
        <v>0</v>
      </c>
      <c r="X45" s="276">
        <v>0</v>
      </c>
      <c r="Y45" s="276">
        <v>0</v>
      </c>
      <c r="Z45" s="276">
        <v>0</v>
      </c>
      <c r="AA45" s="276">
        <v>0</v>
      </c>
      <c r="AB45" s="276">
        <v>0</v>
      </c>
      <c r="AC45" s="276">
        <v>0</v>
      </c>
      <c r="AD45" s="276">
        <f t="shared" si="0"/>
        <v>0.59396400000000005</v>
      </c>
      <c r="AE45" s="278">
        <v>0</v>
      </c>
      <c r="AF45" s="278">
        <v>0</v>
      </c>
      <c r="AG45" s="278">
        <v>0</v>
      </c>
      <c r="AH45" s="278">
        <v>0</v>
      </c>
      <c r="AI45" s="278">
        <v>0</v>
      </c>
      <c r="AJ45" s="278">
        <v>0</v>
      </c>
      <c r="AK45" s="278">
        <v>0</v>
      </c>
      <c r="AL45" s="278">
        <v>0</v>
      </c>
      <c r="AM45" s="278">
        <v>0</v>
      </c>
      <c r="AN45" s="278">
        <v>0</v>
      </c>
      <c r="AO45" s="278">
        <v>0</v>
      </c>
      <c r="AP45" s="278">
        <v>0</v>
      </c>
      <c r="AQ45" s="278">
        <v>0</v>
      </c>
      <c r="AR45" s="278">
        <v>0</v>
      </c>
      <c r="AS45" s="278">
        <v>0</v>
      </c>
      <c r="AT45" s="278">
        <v>0</v>
      </c>
      <c r="AU45" s="278">
        <v>0</v>
      </c>
      <c r="AV45" s="278">
        <v>0</v>
      </c>
      <c r="AW45" s="278">
        <v>0</v>
      </c>
      <c r="AX45" s="278">
        <v>0</v>
      </c>
      <c r="AY45" s="278">
        <v>0</v>
      </c>
      <c r="AZ45" s="278">
        <v>0</v>
      </c>
      <c r="BA45" s="278">
        <v>0</v>
      </c>
      <c r="BB45" s="278">
        <v>0</v>
      </c>
      <c r="BC45" s="278">
        <v>0</v>
      </c>
    </row>
    <row r="46" spans="1:57" ht="25.5" x14ac:dyDescent="0.25">
      <c r="A46" s="221" t="s">
        <v>36</v>
      </c>
      <c r="B46" s="104" t="s">
        <v>844</v>
      </c>
      <c r="C46" s="221" t="s">
        <v>839</v>
      </c>
      <c r="D46" s="276">
        <f>Ф10!D43</f>
        <v>5.8409519999999997</v>
      </c>
      <c r="E46" s="276">
        <v>0</v>
      </c>
      <c r="F46" s="276">
        <v>0</v>
      </c>
      <c r="G46" s="276">
        <v>0</v>
      </c>
      <c r="H46" s="276">
        <v>0</v>
      </c>
      <c r="I46" s="276">
        <v>0</v>
      </c>
      <c r="J46" s="276">
        <v>0</v>
      </c>
      <c r="K46" s="276">
        <v>0</v>
      </c>
      <c r="L46" s="276">
        <v>0</v>
      </c>
      <c r="M46" s="276">
        <v>0</v>
      </c>
      <c r="N46" s="276">
        <v>0</v>
      </c>
      <c r="O46" s="276">
        <v>0</v>
      </c>
      <c r="P46" s="276">
        <v>0</v>
      </c>
      <c r="Q46" s="276">
        <v>0</v>
      </c>
      <c r="R46" s="276">
        <v>0</v>
      </c>
      <c r="S46" s="276">
        <v>0</v>
      </c>
      <c r="T46" s="276">
        <v>0</v>
      </c>
      <c r="U46" s="276">
        <v>0</v>
      </c>
      <c r="V46" s="276">
        <v>0</v>
      </c>
      <c r="W46" s="276">
        <v>0</v>
      </c>
      <c r="X46" s="276">
        <v>0</v>
      </c>
      <c r="Y46" s="276">
        <v>0</v>
      </c>
      <c r="Z46" s="276">
        <v>0</v>
      </c>
      <c r="AA46" s="276">
        <v>0</v>
      </c>
      <c r="AB46" s="276">
        <v>0</v>
      </c>
      <c r="AC46" s="276">
        <v>0</v>
      </c>
      <c r="AD46" s="276">
        <f t="shared" si="0"/>
        <v>5.8409519999999997</v>
      </c>
      <c r="AE46" s="278">
        <v>0</v>
      </c>
      <c r="AF46" s="278">
        <v>0</v>
      </c>
      <c r="AG46" s="278">
        <v>0</v>
      </c>
      <c r="AH46" s="278">
        <v>0</v>
      </c>
      <c r="AI46" s="278">
        <v>0</v>
      </c>
      <c r="AJ46" s="278">
        <v>0</v>
      </c>
      <c r="AK46" s="278">
        <v>0</v>
      </c>
      <c r="AL46" s="278">
        <v>0</v>
      </c>
      <c r="AM46" s="278">
        <v>0</v>
      </c>
      <c r="AN46" s="278">
        <v>0</v>
      </c>
      <c r="AO46" s="278">
        <v>0</v>
      </c>
      <c r="AP46" s="278">
        <v>0</v>
      </c>
      <c r="AQ46" s="278">
        <v>0</v>
      </c>
      <c r="AR46" s="278">
        <v>0</v>
      </c>
      <c r="AS46" s="278">
        <v>0</v>
      </c>
      <c r="AT46" s="278">
        <v>0</v>
      </c>
      <c r="AU46" s="278">
        <v>0</v>
      </c>
      <c r="AV46" s="278">
        <v>0</v>
      </c>
      <c r="AW46" s="278">
        <v>0</v>
      </c>
      <c r="AX46" s="278">
        <v>0</v>
      </c>
      <c r="AY46" s="278">
        <v>0</v>
      </c>
      <c r="AZ46" s="278">
        <v>0</v>
      </c>
      <c r="BA46" s="278">
        <v>0</v>
      </c>
      <c r="BB46" s="278">
        <v>0</v>
      </c>
      <c r="BC46" s="278">
        <v>0</v>
      </c>
    </row>
    <row r="47" spans="1:57" ht="25.5" x14ac:dyDescent="0.25">
      <c r="A47" s="221" t="s">
        <v>1154</v>
      </c>
      <c r="B47" s="104" t="s">
        <v>1195</v>
      </c>
      <c r="C47" s="221" t="s">
        <v>1155</v>
      </c>
      <c r="D47" s="276">
        <f>Ф10!D44</f>
        <v>2.0609519999999999</v>
      </c>
      <c r="E47" s="276">
        <v>0</v>
      </c>
      <c r="F47" s="276">
        <v>0</v>
      </c>
      <c r="G47" s="276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76">
        <v>0</v>
      </c>
      <c r="O47" s="276">
        <v>0</v>
      </c>
      <c r="P47" s="276">
        <v>0</v>
      </c>
      <c r="Q47" s="276">
        <v>0</v>
      </c>
      <c r="R47" s="276">
        <v>0</v>
      </c>
      <c r="S47" s="276">
        <v>0</v>
      </c>
      <c r="T47" s="276">
        <v>0</v>
      </c>
      <c r="U47" s="276">
        <v>0</v>
      </c>
      <c r="V47" s="276">
        <v>0</v>
      </c>
      <c r="W47" s="276">
        <v>0</v>
      </c>
      <c r="X47" s="276">
        <v>0</v>
      </c>
      <c r="Y47" s="276">
        <v>0</v>
      </c>
      <c r="Z47" s="276">
        <v>0</v>
      </c>
      <c r="AA47" s="276">
        <v>0</v>
      </c>
      <c r="AB47" s="276">
        <v>0</v>
      </c>
      <c r="AC47" s="276">
        <v>0</v>
      </c>
      <c r="AD47" s="276">
        <f t="shared" si="0"/>
        <v>2.0609519999999999</v>
      </c>
      <c r="AE47" s="278">
        <v>0</v>
      </c>
      <c r="AF47" s="278">
        <v>0</v>
      </c>
      <c r="AG47" s="278">
        <v>0</v>
      </c>
      <c r="AH47" s="278">
        <v>0</v>
      </c>
      <c r="AI47" s="278">
        <v>0</v>
      </c>
      <c r="AJ47" s="278">
        <v>0</v>
      </c>
      <c r="AK47" s="278">
        <v>0</v>
      </c>
      <c r="AL47" s="278">
        <v>0</v>
      </c>
      <c r="AM47" s="278">
        <v>0</v>
      </c>
      <c r="AN47" s="278">
        <v>0</v>
      </c>
      <c r="AO47" s="278">
        <v>0</v>
      </c>
      <c r="AP47" s="278">
        <v>0</v>
      </c>
      <c r="AQ47" s="278">
        <v>0</v>
      </c>
      <c r="AR47" s="278">
        <v>0</v>
      </c>
      <c r="AS47" s="278">
        <v>0</v>
      </c>
      <c r="AT47" s="278">
        <v>0</v>
      </c>
      <c r="AU47" s="278">
        <v>0</v>
      </c>
      <c r="AV47" s="278">
        <v>0</v>
      </c>
      <c r="AW47" s="278">
        <v>0</v>
      </c>
      <c r="AX47" s="278">
        <v>0</v>
      </c>
      <c r="AY47" s="278">
        <v>0</v>
      </c>
      <c r="AZ47" s="278">
        <v>0</v>
      </c>
      <c r="BA47" s="278">
        <v>0</v>
      </c>
      <c r="BB47" s="278">
        <v>0</v>
      </c>
      <c r="BC47" s="278">
        <v>0</v>
      </c>
    </row>
    <row r="48" spans="1:57" x14ac:dyDescent="0.25">
      <c r="A48" s="221" t="s">
        <v>1156</v>
      </c>
      <c r="B48" s="104" t="s">
        <v>1196</v>
      </c>
      <c r="C48" s="221" t="s">
        <v>1157</v>
      </c>
      <c r="D48" s="276">
        <f>Ф10!D45</f>
        <v>2.6760000000000002</v>
      </c>
      <c r="E48" s="276">
        <v>0</v>
      </c>
      <c r="F48" s="276">
        <v>0</v>
      </c>
      <c r="G48" s="276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0</v>
      </c>
      <c r="O48" s="276">
        <v>0</v>
      </c>
      <c r="P48" s="276">
        <v>0</v>
      </c>
      <c r="Q48" s="276">
        <v>0</v>
      </c>
      <c r="R48" s="276">
        <v>0</v>
      </c>
      <c r="S48" s="276">
        <v>0</v>
      </c>
      <c r="T48" s="276">
        <v>0</v>
      </c>
      <c r="U48" s="276">
        <v>0</v>
      </c>
      <c r="V48" s="276">
        <v>0</v>
      </c>
      <c r="W48" s="276">
        <v>0</v>
      </c>
      <c r="X48" s="276">
        <v>0</v>
      </c>
      <c r="Y48" s="276">
        <v>0</v>
      </c>
      <c r="Z48" s="276">
        <v>0</v>
      </c>
      <c r="AA48" s="276">
        <v>0</v>
      </c>
      <c r="AB48" s="276">
        <v>0</v>
      </c>
      <c r="AC48" s="276">
        <v>0</v>
      </c>
      <c r="AD48" s="276">
        <f t="shared" si="0"/>
        <v>2.6760000000000002</v>
      </c>
      <c r="AE48" s="278">
        <v>0</v>
      </c>
      <c r="AF48" s="278">
        <v>0</v>
      </c>
      <c r="AG48" s="278">
        <v>0</v>
      </c>
      <c r="AH48" s="278">
        <v>0</v>
      </c>
      <c r="AI48" s="278">
        <v>0</v>
      </c>
      <c r="AJ48" s="278">
        <v>0</v>
      </c>
      <c r="AK48" s="278">
        <v>0</v>
      </c>
      <c r="AL48" s="278">
        <v>0</v>
      </c>
      <c r="AM48" s="278">
        <v>0</v>
      </c>
      <c r="AN48" s="278">
        <v>0</v>
      </c>
      <c r="AO48" s="278">
        <v>0</v>
      </c>
      <c r="AP48" s="278">
        <v>0</v>
      </c>
      <c r="AQ48" s="278">
        <v>0</v>
      </c>
      <c r="AR48" s="278">
        <v>0</v>
      </c>
      <c r="AS48" s="278">
        <v>0</v>
      </c>
      <c r="AT48" s="278">
        <v>0</v>
      </c>
      <c r="AU48" s="278">
        <v>0</v>
      </c>
      <c r="AV48" s="278">
        <v>0</v>
      </c>
      <c r="AW48" s="278">
        <v>0</v>
      </c>
      <c r="AX48" s="278">
        <v>0</v>
      </c>
      <c r="AY48" s="278">
        <v>0</v>
      </c>
      <c r="AZ48" s="278">
        <v>0</v>
      </c>
      <c r="BA48" s="278">
        <v>0</v>
      </c>
      <c r="BB48" s="278">
        <v>0</v>
      </c>
      <c r="BC48" s="278">
        <v>0</v>
      </c>
    </row>
    <row r="49" spans="1:55" ht="25.5" x14ac:dyDescent="0.25">
      <c r="A49" s="221" t="s">
        <v>1158</v>
      </c>
      <c r="B49" s="104" t="s">
        <v>1197</v>
      </c>
      <c r="C49" s="221" t="s">
        <v>1159</v>
      </c>
      <c r="D49" s="276">
        <f>Ф10!D46</f>
        <v>1.1040000000000001</v>
      </c>
      <c r="E49" s="276">
        <v>0</v>
      </c>
      <c r="F49" s="276">
        <v>0</v>
      </c>
      <c r="G49" s="276">
        <v>0</v>
      </c>
      <c r="H49" s="276">
        <v>0</v>
      </c>
      <c r="I49" s="276">
        <v>0</v>
      </c>
      <c r="J49" s="276">
        <v>0</v>
      </c>
      <c r="K49" s="276">
        <v>0</v>
      </c>
      <c r="L49" s="276">
        <v>0</v>
      </c>
      <c r="M49" s="276">
        <v>0</v>
      </c>
      <c r="N49" s="276">
        <v>0</v>
      </c>
      <c r="O49" s="276">
        <v>0</v>
      </c>
      <c r="P49" s="276">
        <v>0</v>
      </c>
      <c r="Q49" s="276">
        <v>0</v>
      </c>
      <c r="R49" s="276">
        <v>0</v>
      </c>
      <c r="S49" s="276">
        <v>0</v>
      </c>
      <c r="T49" s="276">
        <v>0</v>
      </c>
      <c r="U49" s="276">
        <v>0</v>
      </c>
      <c r="V49" s="276">
        <v>0</v>
      </c>
      <c r="W49" s="276">
        <v>0</v>
      </c>
      <c r="X49" s="276">
        <v>0</v>
      </c>
      <c r="Y49" s="276">
        <v>0</v>
      </c>
      <c r="Z49" s="276">
        <v>0</v>
      </c>
      <c r="AA49" s="276">
        <v>0</v>
      </c>
      <c r="AB49" s="276">
        <v>0</v>
      </c>
      <c r="AC49" s="276">
        <v>0</v>
      </c>
      <c r="AD49" s="276">
        <f t="shared" si="0"/>
        <v>1.1040000000000001</v>
      </c>
      <c r="AE49" s="278">
        <v>0</v>
      </c>
      <c r="AF49" s="278">
        <v>0</v>
      </c>
      <c r="AG49" s="278">
        <v>0</v>
      </c>
      <c r="AH49" s="278">
        <v>0</v>
      </c>
      <c r="AI49" s="278">
        <v>0</v>
      </c>
      <c r="AJ49" s="278">
        <v>0</v>
      </c>
      <c r="AK49" s="278">
        <v>0</v>
      </c>
      <c r="AL49" s="278">
        <v>0</v>
      </c>
      <c r="AM49" s="278">
        <v>0</v>
      </c>
      <c r="AN49" s="278">
        <v>0</v>
      </c>
      <c r="AO49" s="278">
        <v>0</v>
      </c>
      <c r="AP49" s="278">
        <v>0</v>
      </c>
      <c r="AQ49" s="278">
        <v>0</v>
      </c>
      <c r="AR49" s="278">
        <v>0</v>
      </c>
      <c r="AS49" s="278">
        <v>0</v>
      </c>
      <c r="AT49" s="278">
        <v>0</v>
      </c>
      <c r="AU49" s="278">
        <v>0</v>
      </c>
      <c r="AV49" s="278">
        <v>0</v>
      </c>
      <c r="AW49" s="278">
        <v>0</v>
      </c>
      <c r="AX49" s="278">
        <v>0</v>
      </c>
      <c r="AY49" s="278">
        <v>0</v>
      </c>
      <c r="AZ49" s="278">
        <v>0</v>
      </c>
      <c r="BA49" s="278">
        <v>0</v>
      </c>
      <c r="BB49" s="278">
        <v>0</v>
      </c>
      <c r="BC49" s="278">
        <v>0</v>
      </c>
    </row>
  </sheetData>
  <mergeCells count="33">
    <mergeCell ref="W12:AW12"/>
    <mergeCell ref="AY23:BC23"/>
    <mergeCell ref="AO23:AS23"/>
    <mergeCell ref="AT23:AX23"/>
    <mergeCell ref="Y19:AM19"/>
    <mergeCell ref="E22:AC22"/>
    <mergeCell ref="Y17:AX17"/>
    <mergeCell ref="Y18:AS18"/>
    <mergeCell ref="Y23:AC23"/>
    <mergeCell ref="AD23:AD24"/>
    <mergeCell ref="AJ23:AN23"/>
    <mergeCell ref="AE23:AI23"/>
    <mergeCell ref="Z15:AA15"/>
    <mergeCell ref="W13:AK13"/>
    <mergeCell ref="D23:D24"/>
    <mergeCell ref="AD21:BC21"/>
    <mergeCell ref="C21:C24"/>
    <mergeCell ref="D21:AC21"/>
    <mergeCell ref="A21:A24"/>
    <mergeCell ref="O23:S23"/>
    <mergeCell ref="J23:N23"/>
    <mergeCell ref="T23:X23"/>
    <mergeCell ref="B21:B24"/>
    <mergeCell ref="AE22:BC22"/>
    <mergeCell ref="E23:I23"/>
    <mergeCell ref="AX2:BC2"/>
    <mergeCell ref="A9:BC9"/>
    <mergeCell ref="V10:W10"/>
    <mergeCell ref="X10:Y10"/>
    <mergeCell ref="Z10:AA10"/>
    <mergeCell ref="AV4:BC4"/>
    <mergeCell ref="AX5:BC5"/>
    <mergeCell ref="AT6:AW6"/>
  </mergeCells>
  <pageMargins left="0" right="0" top="0.74803149606299213" bottom="0.74803149606299213" header="0.31496062992125984" footer="0.31496062992125984"/>
  <pageSetup paperSize="9" scale="40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V546"/>
  <sheetViews>
    <sheetView view="pageBreakPreview" zoomScale="80" zoomScaleNormal="100" zoomScaleSheetLayoutView="80" workbookViewId="0">
      <selection activeCell="M1" sqref="M1:N5"/>
    </sheetView>
  </sheetViews>
  <sheetFormatPr defaultRowHeight="15.75" x14ac:dyDescent="0.25"/>
  <cols>
    <col min="1" max="1" width="7.7109375" style="1" customWidth="1"/>
    <col min="2" max="2" width="9.140625" style="1" customWidth="1"/>
    <col min="3" max="3" width="10" style="1" customWidth="1"/>
    <col min="4" max="5" width="9.140625" style="1" customWidth="1"/>
    <col min="6" max="6" width="11.7109375" style="38" customWidth="1"/>
    <col min="7" max="7" width="9.140625" style="1" customWidth="1"/>
    <col min="8" max="8" width="12.140625" style="1" customWidth="1"/>
    <col min="9" max="9" width="15.28515625" style="1" customWidth="1"/>
    <col min="10" max="10" width="15.85546875" style="1" customWidth="1"/>
    <col min="11" max="11" width="14.5703125" style="1" customWidth="1"/>
    <col min="12" max="12" width="14.85546875" style="1" customWidth="1"/>
    <col min="13" max="13" width="16.28515625" style="1" customWidth="1"/>
    <col min="14" max="14" width="17.85546875" style="1" customWidth="1"/>
    <col min="15" max="16" width="9.140625" style="1"/>
    <col min="17" max="17" width="14.140625" style="1" customWidth="1"/>
    <col min="18" max="16384" width="9.140625" style="1"/>
  </cols>
  <sheetData>
    <row r="1" spans="1:22" s="3" customFormat="1" ht="12" x14ac:dyDescent="0.2">
      <c r="F1" s="43"/>
      <c r="N1" s="4" t="s">
        <v>538</v>
      </c>
    </row>
    <row r="2" spans="1:22" s="3" customFormat="1" ht="24" customHeight="1" x14ac:dyDescent="0.2">
      <c r="F2" s="43"/>
      <c r="L2" s="5"/>
      <c r="M2" s="385" t="s">
        <v>3</v>
      </c>
      <c r="N2" s="385"/>
    </row>
    <row r="3" spans="1:22" ht="14.25" customHeight="1" x14ac:dyDescent="0.25"/>
    <row r="4" spans="1:22" ht="29.25" customHeight="1" x14ac:dyDescent="0.25">
      <c r="M4" s="490" t="str">
        <f>Ф17!AV4</f>
        <v>Утверждаю
руководитель организации</v>
      </c>
      <c r="N4" s="490"/>
    </row>
    <row r="5" spans="1:22" ht="17.25" customHeight="1" x14ac:dyDescent="0.25">
      <c r="L5" s="24"/>
      <c r="M5" s="346" t="str">
        <f>Ф10!R5</f>
        <v>И.В. Павленко</v>
      </c>
      <c r="N5" s="346"/>
    </row>
    <row r="6" spans="1:22" ht="14.25" customHeight="1" x14ac:dyDescent="0.25">
      <c r="L6" s="42" t="s">
        <v>847</v>
      </c>
      <c r="N6" s="44"/>
      <c r="O6" s="44"/>
      <c r="P6" s="44"/>
      <c r="R6" s="77"/>
      <c r="S6" s="77"/>
      <c r="T6" s="77"/>
      <c r="U6" s="77"/>
      <c r="V6" s="77"/>
    </row>
    <row r="7" spans="1:22" ht="14.25" customHeight="1" x14ac:dyDescent="0.25">
      <c r="N7" s="61"/>
      <c r="O7" s="61"/>
      <c r="P7" s="61"/>
      <c r="Q7" s="46"/>
      <c r="R7" s="46"/>
      <c r="S7" s="46"/>
      <c r="T7" s="46"/>
      <c r="U7" s="46"/>
      <c r="V7" s="46"/>
    </row>
    <row r="8" spans="1:22" ht="14.25" customHeight="1" x14ac:dyDescent="0.25">
      <c r="L8" s="41" t="s">
        <v>848</v>
      </c>
      <c r="N8" s="44"/>
      <c r="P8" s="44"/>
      <c r="Q8" s="46"/>
      <c r="R8" s="46"/>
      <c r="S8" s="46"/>
      <c r="T8" s="44"/>
      <c r="U8" s="46"/>
      <c r="V8" s="46"/>
    </row>
    <row r="9" spans="1:22" ht="14.25" customHeight="1" x14ac:dyDescent="0.25"/>
    <row r="10" spans="1:22" x14ac:dyDescent="0.25">
      <c r="A10" s="387" t="s">
        <v>539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</row>
    <row r="11" spans="1:22" ht="14.25" customHeight="1" x14ac:dyDescent="0.25"/>
    <row r="12" spans="1:22" s="7" customFormat="1" ht="15" customHeight="1" x14ac:dyDescent="0.25">
      <c r="A12" s="7" t="s">
        <v>12</v>
      </c>
      <c r="D12" s="491" t="str">
        <f>Ф10!G11</f>
        <v>Акционерное общество "Спасскэлектросеть"</v>
      </c>
      <c r="E12" s="491"/>
      <c r="F12" s="491"/>
      <c r="G12" s="491"/>
      <c r="H12" s="491"/>
      <c r="I12" s="491"/>
      <c r="J12" s="491"/>
      <c r="K12" s="491"/>
      <c r="L12" s="491"/>
      <c r="M12" s="491"/>
      <c r="N12" s="491"/>
    </row>
    <row r="13" spans="1:22" s="2" customFormat="1" ht="11.25" x14ac:dyDescent="0.2">
      <c r="D13" s="384" t="s">
        <v>4</v>
      </c>
      <c r="E13" s="384"/>
      <c r="F13" s="384"/>
      <c r="G13" s="384"/>
      <c r="H13" s="384"/>
      <c r="I13" s="384"/>
      <c r="J13" s="384"/>
      <c r="K13" s="384"/>
    </row>
    <row r="14" spans="1:22" ht="3.95" customHeight="1" x14ac:dyDescent="0.25"/>
    <row r="15" spans="1:22" s="7" customFormat="1" ht="15" x14ac:dyDescent="0.25">
      <c r="D15" s="8" t="s">
        <v>13</v>
      </c>
      <c r="E15" s="487" t="s">
        <v>845</v>
      </c>
      <c r="F15" s="487"/>
      <c r="G15" s="487"/>
      <c r="H15" s="487"/>
    </row>
    <row r="16" spans="1:22" ht="3.95" customHeight="1" x14ac:dyDescent="0.25"/>
    <row r="17" spans="1:14" s="7" customFormat="1" ht="15" x14ac:dyDescent="0.25">
      <c r="F17" s="39"/>
      <c r="G17" s="8" t="s">
        <v>14</v>
      </c>
      <c r="H17" s="60" t="str">
        <f>Ф10!J14</f>
        <v>2024</v>
      </c>
      <c r="I17" s="7" t="s">
        <v>5</v>
      </c>
    </row>
    <row r="18" spans="1:14" ht="14.25" customHeight="1" x14ac:dyDescent="0.25"/>
    <row r="19" spans="1:14" s="7" customFormat="1" ht="39" customHeight="1" x14ac:dyDescent="0.25">
      <c r="A19" s="492" t="s">
        <v>855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</row>
    <row r="20" spans="1:14" s="2" customFormat="1" ht="11.25" customHeight="1" x14ac:dyDescent="0.2">
      <c r="A20" s="488" t="s">
        <v>6</v>
      </c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</row>
    <row r="21" spans="1:14" ht="14.25" customHeight="1" x14ac:dyDescent="0.25">
      <c r="F21" s="91"/>
    </row>
    <row r="22" spans="1:14" s="7" customFormat="1" thickBot="1" x14ac:dyDescent="0.3">
      <c r="A22" s="489" t="s">
        <v>15</v>
      </c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</row>
    <row r="23" spans="1:14" s="3" customFormat="1" ht="42" customHeight="1" x14ac:dyDescent="0.2">
      <c r="A23" s="517" t="s">
        <v>7</v>
      </c>
      <c r="B23" s="519" t="s">
        <v>8</v>
      </c>
      <c r="C23" s="520"/>
      <c r="D23" s="520"/>
      <c r="E23" s="520"/>
      <c r="F23" s="520"/>
      <c r="G23" s="520"/>
      <c r="H23" s="521"/>
      <c r="I23" s="525" t="s">
        <v>9</v>
      </c>
      <c r="J23" s="527" t="s">
        <v>851</v>
      </c>
      <c r="K23" s="528"/>
      <c r="L23" s="529" t="s">
        <v>540</v>
      </c>
      <c r="M23" s="530"/>
      <c r="N23" s="537" t="s">
        <v>541</v>
      </c>
    </row>
    <row r="24" spans="1:14" s="3" customFormat="1" ht="12" customHeight="1" x14ac:dyDescent="0.2">
      <c r="A24" s="518"/>
      <c r="B24" s="522"/>
      <c r="C24" s="523"/>
      <c r="D24" s="523"/>
      <c r="E24" s="523"/>
      <c r="F24" s="523"/>
      <c r="G24" s="523"/>
      <c r="H24" s="524"/>
      <c r="I24" s="526"/>
      <c r="J24" s="92" t="s">
        <v>0</v>
      </c>
      <c r="K24" s="27" t="s">
        <v>1</v>
      </c>
      <c r="L24" s="28" t="s">
        <v>10</v>
      </c>
      <c r="M24" s="28" t="s">
        <v>11</v>
      </c>
      <c r="N24" s="538"/>
    </row>
    <row r="25" spans="1:14" s="2" customFormat="1" ht="11.25" customHeight="1" thickBot="1" x14ac:dyDescent="0.25">
      <c r="A25" s="29">
        <v>1</v>
      </c>
      <c r="B25" s="514">
        <v>2</v>
      </c>
      <c r="C25" s="515"/>
      <c r="D25" s="515"/>
      <c r="E25" s="515"/>
      <c r="F25" s="515"/>
      <c r="G25" s="515"/>
      <c r="H25" s="516"/>
      <c r="I25" s="30">
        <v>3</v>
      </c>
      <c r="J25" s="93">
        <v>4</v>
      </c>
      <c r="K25" s="29">
        <v>5</v>
      </c>
      <c r="L25" s="29">
        <v>6</v>
      </c>
      <c r="M25" s="29">
        <v>7</v>
      </c>
      <c r="N25" s="29">
        <v>8</v>
      </c>
    </row>
    <row r="26" spans="1:14" ht="16.5" thickBot="1" x14ac:dyDescent="0.3">
      <c r="A26" s="542" t="s">
        <v>16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4"/>
    </row>
    <row r="27" spans="1:14" s="3" customFormat="1" ht="12" customHeight="1" x14ac:dyDescent="0.2">
      <c r="A27" s="9" t="s">
        <v>17</v>
      </c>
      <c r="B27" s="472" t="s">
        <v>18</v>
      </c>
      <c r="C27" s="473"/>
      <c r="D27" s="473"/>
      <c r="E27" s="473"/>
      <c r="F27" s="473"/>
      <c r="G27" s="473"/>
      <c r="H27" s="474"/>
      <c r="I27" s="10" t="s">
        <v>19</v>
      </c>
      <c r="J27" s="70">
        <f>J28</f>
        <v>231.41117000000003</v>
      </c>
      <c r="K27" s="13">
        <v>0</v>
      </c>
      <c r="L27" s="13">
        <v>0</v>
      </c>
      <c r="M27" s="13">
        <v>0</v>
      </c>
      <c r="N27" s="68" t="s">
        <v>839</v>
      </c>
    </row>
    <row r="28" spans="1:14" s="3" customFormat="1" ht="12" customHeight="1" x14ac:dyDescent="0.2">
      <c r="A28" s="14" t="s">
        <v>20</v>
      </c>
      <c r="B28" s="454" t="s">
        <v>21</v>
      </c>
      <c r="C28" s="455"/>
      <c r="D28" s="455"/>
      <c r="E28" s="455"/>
      <c r="F28" s="455"/>
      <c r="G28" s="455"/>
      <c r="H28" s="456"/>
      <c r="I28" s="15" t="s">
        <v>19</v>
      </c>
      <c r="J28" s="69">
        <f>J33</f>
        <v>231.41117000000003</v>
      </c>
      <c r="K28" s="6">
        <v>0</v>
      </c>
      <c r="L28" s="6">
        <v>0</v>
      </c>
      <c r="M28" s="34">
        <v>0</v>
      </c>
      <c r="N28" s="64" t="s">
        <v>839</v>
      </c>
    </row>
    <row r="29" spans="1:14" s="3" customFormat="1" ht="24" customHeight="1" x14ac:dyDescent="0.2">
      <c r="A29" s="14" t="s">
        <v>22</v>
      </c>
      <c r="B29" s="466" t="s">
        <v>23</v>
      </c>
      <c r="C29" s="467"/>
      <c r="D29" s="467"/>
      <c r="E29" s="467"/>
      <c r="F29" s="467"/>
      <c r="G29" s="467"/>
      <c r="H29" s="468"/>
      <c r="I29" s="15" t="s">
        <v>19</v>
      </c>
      <c r="J29" s="14">
        <v>0</v>
      </c>
      <c r="K29" s="6">
        <v>0</v>
      </c>
      <c r="L29" s="6">
        <v>0</v>
      </c>
      <c r="M29" s="34">
        <v>0</v>
      </c>
      <c r="N29" s="64" t="s">
        <v>839</v>
      </c>
    </row>
    <row r="30" spans="1:14" s="3" customFormat="1" ht="24" customHeight="1" x14ac:dyDescent="0.2">
      <c r="A30" s="14" t="s">
        <v>24</v>
      </c>
      <c r="B30" s="466" t="s">
        <v>25</v>
      </c>
      <c r="C30" s="467"/>
      <c r="D30" s="467"/>
      <c r="E30" s="467"/>
      <c r="F30" s="467"/>
      <c r="G30" s="467"/>
      <c r="H30" s="468"/>
      <c r="I30" s="15" t="s">
        <v>19</v>
      </c>
      <c r="J30" s="14">
        <v>0</v>
      </c>
      <c r="K30" s="6">
        <v>0</v>
      </c>
      <c r="L30" s="6">
        <v>0</v>
      </c>
      <c r="M30" s="34">
        <v>0</v>
      </c>
      <c r="N30" s="64" t="s">
        <v>839</v>
      </c>
    </row>
    <row r="31" spans="1:14" s="3" customFormat="1" ht="24" customHeight="1" x14ac:dyDescent="0.2">
      <c r="A31" s="14" t="s">
        <v>26</v>
      </c>
      <c r="B31" s="466" t="s">
        <v>27</v>
      </c>
      <c r="C31" s="467"/>
      <c r="D31" s="467"/>
      <c r="E31" s="467"/>
      <c r="F31" s="467"/>
      <c r="G31" s="467"/>
      <c r="H31" s="468"/>
      <c r="I31" s="15" t="s">
        <v>19</v>
      </c>
      <c r="J31" s="14">
        <v>0</v>
      </c>
      <c r="K31" s="6">
        <v>0</v>
      </c>
      <c r="L31" s="6">
        <v>0</v>
      </c>
      <c r="M31" s="34">
        <v>0</v>
      </c>
      <c r="N31" s="64" t="s">
        <v>839</v>
      </c>
    </row>
    <row r="32" spans="1:14" s="3" customFormat="1" ht="12" customHeight="1" x14ac:dyDescent="0.2">
      <c r="A32" s="14" t="s">
        <v>28</v>
      </c>
      <c r="B32" s="454" t="s">
        <v>29</v>
      </c>
      <c r="C32" s="455"/>
      <c r="D32" s="455"/>
      <c r="E32" s="455"/>
      <c r="F32" s="455"/>
      <c r="G32" s="455"/>
      <c r="H32" s="456"/>
      <c r="I32" s="15" t="s">
        <v>19</v>
      </c>
      <c r="J32" s="14">
        <v>0</v>
      </c>
      <c r="K32" s="6">
        <v>0</v>
      </c>
      <c r="L32" s="6">
        <v>0</v>
      </c>
      <c r="M32" s="34">
        <v>0</v>
      </c>
      <c r="N32" s="64" t="s">
        <v>839</v>
      </c>
    </row>
    <row r="33" spans="1:14" s="3" customFormat="1" ht="12" customHeight="1" x14ac:dyDescent="0.2">
      <c r="A33" s="14" t="s">
        <v>30</v>
      </c>
      <c r="B33" s="454" t="s">
        <v>31</v>
      </c>
      <c r="C33" s="455"/>
      <c r="D33" s="455"/>
      <c r="E33" s="455"/>
      <c r="F33" s="455"/>
      <c r="G33" s="455"/>
      <c r="H33" s="456"/>
      <c r="I33" s="15" t="s">
        <v>19</v>
      </c>
      <c r="J33" s="69">
        <f>180.95177+50.4594</f>
        <v>231.41117000000003</v>
      </c>
      <c r="K33" s="6">
        <v>0</v>
      </c>
      <c r="L33" s="6">
        <v>0</v>
      </c>
      <c r="M33" s="34">
        <v>0</v>
      </c>
      <c r="N33" s="64" t="s">
        <v>839</v>
      </c>
    </row>
    <row r="34" spans="1:14" s="3" customFormat="1" ht="12" customHeight="1" x14ac:dyDescent="0.2">
      <c r="A34" s="14" t="s">
        <v>32</v>
      </c>
      <c r="B34" s="454" t="s">
        <v>33</v>
      </c>
      <c r="C34" s="455"/>
      <c r="D34" s="455"/>
      <c r="E34" s="455"/>
      <c r="F34" s="455"/>
      <c r="G34" s="455"/>
      <c r="H34" s="456"/>
      <c r="I34" s="15" t="s">
        <v>19</v>
      </c>
      <c r="J34" s="14"/>
      <c r="K34" s="6">
        <v>0</v>
      </c>
      <c r="L34" s="6">
        <v>0</v>
      </c>
      <c r="M34" s="34">
        <v>0</v>
      </c>
      <c r="N34" s="64" t="s">
        <v>839</v>
      </c>
    </row>
    <row r="35" spans="1:14" s="3" customFormat="1" ht="12" customHeight="1" x14ac:dyDescent="0.2">
      <c r="A35" s="14" t="s">
        <v>34</v>
      </c>
      <c r="B35" s="454" t="s">
        <v>35</v>
      </c>
      <c r="C35" s="455"/>
      <c r="D35" s="455"/>
      <c r="E35" s="455"/>
      <c r="F35" s="455"/>
      <c r="G35" s="455"/>
      <c r="H35" s="456"/>
      <c r="I35" s="15" t="s">
        <v>19</v>
      </c>
      <c r="J35" s="14">
        <v>0</v>
      </c>
      <c r="K35" s="6">
        <v>0</v>
      </c>
      <c r="L35" s="6">
        <v>0</v>
      </c>
      <c r="M35" s="34">
        <v>0</v>
      </c>
      <c r="N35" s="64" t="s">
        <v>839</v>
      </c>
    </row>
    <row r="36" spans="1:14" s="3" customFormat="1" ht="12" customHeight="1" x14ac:dyDescent="0.2">
      <c r="A36" s="14" t="s">
        <v>36</v>
      </c>
      <c r="B36" s="454" t="s">
        <v>37</v>
      </c>
      <c r="C36" s="455"/>
      <c r="D36" s="455"/>
      <c r="E36" s="455"/>
      <c r="F36" s="455"/>
      <c r="G36" s="455"/>
      <c r="H36" s="456"/>
      <c r="I36" s="15" t="s">
        <v>19</v>
      </c>
      <c r="J36" s="14">
        <v>0</v>
      </c>
      <c r="K36" s="6">
        <v>0</v>
      </c>
      <c r="L36" s="6">
        <v>0</v>
      </c>
      <c r="M36" s="34">
        <v>0</v>
      </c>
      <c r="N36" s="64" t="s">
        <v>839</v>
      </c>
    </row>
    <row r="37" spans="1:14" s="3" customFormat="1" ht="12" customHeight="1" x14ac:dyDescent="0.2">
      <c r="A37" s="14" t="s">
        <v>38</v>
      </c>
      <c r="B37" s="454" t="s">
        <v>39</v>
      </c>
      <c r="C37" s="455"/>
      <c r="D37" s="455"/>
      <c r="E37" s="455"/>
      <c r="F37" s="455"/>
      <c r="G37" s="455"/>
      <c r="H37" s="456"/>
      <c r="I37" s="15" t="s">
        <v>19</v>
      </c>
      <c r="J37" s="14">
        <v>0</v>
      </c>
      <c r="K37" s="6">
        <v>0</v>
      </c>
      <c r="L37" s="6">
        <v>0</v>
      </c>
      <c r="M37" s="34">
        <v>0</v>
      </c>
      <c r="N37" s="64" t="s">
        <v>839</v>
      </c>
    </row>
    <row r="38" spans="1:14" s="3" customFormat="1" ht="24" customHeight="1" x14ac:dyDescent="0.2">
      <c r="A38" s="14" t="s">
        <v>40</v>
      </c>
      <c r="B38" s="466" t="s">
        <v>41</v>
      </c>
      <c r="C38" s="467"/>
      <c r="D38" s="467"/>
      <c r="E38" s="467"/>
      <c r="F38" s="467"/>
      <c r="G38" s="467"/>
      <c r="H38" s="468"/>
      <c r="I38" s="15" t="s">
        <v>19</v>
      </c>
      <c r="J38" s="14">
        <v>0</v>
      </c>
      <c r="K38" s="6">
        <v>0</v>
      </c>
      <c r="L38" s="6">
        <v>0</v>
      </c>
      <c r="M38" s="34">
        <v>0</v>
      </c>
      <c r="N38" s="64" t="s">
        <v>839</v>
      </c>
    </row>
    <row r="39" spans="1:14" s="3" customFormat="1" ht="12" customHeight="1" x14ac:dyDescent="0.2">
      <c r="A39" s="14" t="s">
        <v>42</v>
      </c>
      <c r="B39" s="451" t="s">
        <v>43</v>
      </c>
      <c r="C39" s="452"/>
      <c r="D39" s="452"/>
      <c r="E39" s="452"/>
      <c r="F39" s="452"/>
      <c r="G39" s="452"/>
      <c r="H39" s="453"/>
      <c r="I39" s="15" t="s">
        <v>19</v>
      </c>
      <c r="J39" s="14">
        <v>0</v>
      </c>
      <c r="K39" s="6">
        <v>0</v>
      </c>
      <c r="L39" s="6">
        <v>0</v>
      </c>
      <c r="M39" s="34">
        <v>0</v>
      </c>
      <c r="N39" s="64" t="s">
        <v>839</v>
      </c>
    </row>
    <row r="40" spans="1:14" s="3" customFormat="1" ht="12" customHeight="1" x14ac:dyDescent="0.2">
      <c r="A40" s="14" t="s">
        <v>44</v>
      </c>
      <c r="B40" s="451" t="s">
        <v>45</v>
      </c>
      <c r="C40" s="452"/>
      <c r="D40" s="452"/>
      <c r="E40" s="452"/>
      <c r="F40" s="452"/>
      <c r="G40" s="452"/>
      <c r="H40" s="453"/>
      <c r="I40" s="15" t="s">
        <v>19</v>
      </c>
      <c r="J40" s="14">
        <v>0</v>
      </c>
      <c r="K40" s="6">
        <v>0</v>
      </c>
      <c r="L40" s="6">
        <v>0</v>
      </c>
      <c r="M40" s="34">
        <v>0</v>
      </c>
      <c r="N40" s="64" t="s">
        <v>839</v>
      </c>
    </row>
    <row r="41" spans="1:14" s="3" customFormat="1" ht="12" customHeight="1" thickBot="1" x14ac:dyDescent="0.25">
      <c r="A41" s="14" t="s">
        <v>46</v>
      </c>
      <c r="B41" s="475" t="s">
        <v>47</v>
      </c>
      <c r="C41" s="476"/>
      <c r="D41" s="476"/>
      <c r="E41" s="476"/>
      <c r="F41" s="476"/>
      <c r="G41" s="476"/>
      <c r="H41" s="477"/>
      <c r="I41" s="15" t="s">
        <v>19</v>
      </c>
      <c r="J41" s="14">
        <v>0</v>
      </c>
      <c r="K41" s="6">
        <v>0</v>
      </c>
      <c r="L41" s="6">
        <v>0</v>
      </c>
      <c r="M41" s="34">
        <v>0</v>
      </c>
      <c r="N41" s="64" t="s">
        <v>839</v>
      </c>
    </row>
    <row r="42" spans="1:14" s="3" customFormat="1" ht="24" customHeight="1" x14ac:dyDescent="0.2">
      <c r="A42" s="14" t="s">
        <v>48</v>
      </c>
      <c r="B42" s="484" t="s">
        <v>49</v>
      </c>
      <c r="C42" s="485"/>
      <c r="D42" s="485"/>
      <c r="E42" s="485"/>
      <c r="F42" s="485"/>
      <c r="G42" s="485"/>
      <c r="H42" s="486"/>
      <c r="I42" s="15" t="s">
        <v>19</v>
      </c>
      <c r="J42" s="69">
        <f>J50+J56+J57+J66+J72+J73+J74+J77+J81</f>
        <v>202.99786200000003</v>
      </c>
      <c r="K42" s="69">
        <f>K57+K66+K72+K73+K74+K77</f>
        <v>0</v>
      </c>
      <c r="L42" s="6">
        <v>0</v>
      </c>
      <c r="M42" s="34">
        <v>0</v>
      </c>
      <c r="N42" s="64" t="s">
        <v>839</v>
      </c>
    </row>
    <row r="43" spans="1:14" s="3" customFormat="1" ht="12" customHeight="1" x14ac:dyDescent="0.2">
      <c r="A43" s="14" t="s">
        <v>50</v>
      </c>
      <c r="B43" s="454" t="s">
        <v>21</v>
      </c>
      <c r="C43" s="455"/>
      <c r="D43" s="455"/>
      <c r="E43" s="455"/>
      <c r="F43" s="455"/>
      <c r="G43" s="455"/>
      <c r="H43" s="456"/>
      <c r="I43" s="15" t="s">
        <v>19</v>
      </c>
      <c r="J43" s="14">
        <v>0</v>
      </c>
      <c r="K43" s="6">
        <v>0</v>
      </c>
      <c r="L43" s="6">
        <v>0</v>
      </c>
      <c r="M43" s="34">
        <v>0</v>
      </c>
      <c r="N43" s="64" t="s">
        <v>839</v>
      </c>
    </row>
    <row r="44" spans="1:14" s="3" customFormat="1" ht="24" customHeight="1" x14ac:dyDescent="0.2">
      <c r="A44" s="14" t="s">
        <v>51</v>
      </c>
      <c r="B44" s="460" t="s">
        <v>23</v>
      </c>
      <c r="C44" s="461"/>
      <c r="D44" s="461"/>
      <c r="E44" s="461"/>
      <c r="F44" s="461"/>
      <c r="G44" s="461"/>
      <c r="H44" s="462"/>
      <c r="I44" s="15" t="s">
        <v>19</v>
      </c>
      <c r="J44" s="14">
        <v>0</v>
      </c>
      <c r="K44" s="6">
        <v>0</v>
      </c>
      <c r="L44" s="6">
        <v>0</v>
      </c>
      <c r="M44" s="34">
        <v>0</v>
      </c>
      <c r="N44" s="64" t="s">
        <v>839</v>
      </c>
    </row>
    <row r="45" spans="1:14" s="3" customFormat="1" ht="24" customHeight="1" x14ac:dyDescent="0.2">
      <c r="A45" s="14" t="s">
        <v>52</v>
      </c>
      <c r="B45" s="460" t="s">
        <v>25</v>
      </c>
      <c r="C45" s="461"/>
      <c r="D45" s="461"/>
      <c r="E45" s="461"/>
      <c r="F45" s="461"/>
      <c r="G45" s="461"/>
      <c r="H45" s="462"/>
      <c r="I45" s="15" t="s">
        <v>19</v>
      </c>
      <c r="J45" s="14">
        <v>0</v>
      </c>
      <c r="K45" s="6">
        <v>0</v>
      </c>
      <c r="L45" s="6">
        <v>0</v>
      </c>
      <c r="M45" s="34">
        <v>0</v>
      </c>
      <c r="N45" s="64" t="s">
        <v>839</v>
      </c>
    </row>
    <row r="46" spans="1:14" s="3" customFormat="1" ht="24" customHeight="1" x14ac:dyDescent="0.2">
      <c r="A46" s="14" t="s">
        <v>53</v>
      </c>
      <c r="B46" s="460" t="s">
        <v>27</v>
      </c>
      <c r="C46" s="461"/>
      <c r="D46" s="461"/>
      <c r="E46" s="461"/>
      <c r="F46" s="461"/>
      <c r="G46" s="461"/>
      <c r="H46" s="462"/>
      <c r="I46" s="15" t="s">
        <v>19</v>
      </c>
      <c r="J46" s="14">
        <v>0</v>
      </c>
      <c r="K46" s="6">
        <v>0</v>
      </c>
      <c r="L46" s="6">
        <v>0</v>
      </c>
      <c r="M46" s="34">
        <v>0</v>
      </c>
      <c r="N46" s="64" t="s">
        <v>839</v>
      </c>
    </row>
    <row r="47" spans="1:14" s="3" customFormat="1" ht="12" customHeight="1" x14ac:dyDescent="0.2">
      <c r="A47" s="14" t="s">
        <v>54</v>
      </c>
      <c r="B47" s="454" t="s">
        <v>29</v>
      </c>
      <c r="C47" s="455"/>
      <c r="D47" s="455"/>
      <c r="E47" s="455"/>
      <c r="F47" s="455"/>
      <c r="G47" s="455"/>
      <c r="H47" s="456"/>
      <c r="I47" s="15" t="s">
        <v>19</v>
      </c>
      <c r="J47" s="14">
        <v>0</v>
      </c>
      <c r="K47" s="6">
        <v>0</v>
      </c>
      <c r="L47" s="6">
        <v>0</v>
      </c>
      <c r="M47" s="34">
        <v>0</v>
      </c>
      <c r="N47" s="64" t="s">
        <v>839</v>
      </c>
    </row>
    <row r="48" spans="1:14" s="3" customFormat="1" ht="12" customHeight="1" x14ac:dyDescent="0.2">
      <c r="A48" s="14" t="s">
        <v>55</v>
      </c>
      <c r="B48" s="454" t="s">
        <v>31</v>
      </c>
      <c r="C48" s="455"/>
      <c r="D48" s="455"/>
      <c r="E48" s="455"/>
      <c r="F48" s="455"/>
      <c r="G48" s="455"/>
      <c r="H48" s="456"/>
      <c r="I48" s="15" t="s">
        <v>19</v>
      </c>
      <c r="J48" s="69">
        <f>J42</f>
        <v>202.99786200000003</v>
      </c>
      <c r="K48" s="6">
        <v>0</v>
      </c>
      <c r="L48" s="6">
        <v>0</v>
      </c>
      <c r="M48" s="34">
        <v>0</v>
      </c>
      <c r="N48" s="64" t="s">
        <v>839</v>
      </c>
    </row>
    <row r="49" spans="1:14" s="3" customFormat="1" ht="12" customHeight="1" x14ac:dyDescent="0.2">
      <c r="A49" s="14" t="s">
        <v>56</v>
      </c>
      <c r="B49" s="454" t="s">
        <v>33</v>
      </c>
      <c r="C49" s="455"/>
      <c r="D49" s="455"/>
      <c r="E49" s="455"/>
      <c r="F49" s="455"/>
      <c r="G49" s="455"/>
      <c r="H49" s="456"/>
      <c r="I49" s="15" t="s">
        <v>19</v>
      </c>
      <c r="J49" s="14">
        <v>0</v>
      </c>
      <c r="K49" s="6">
        <v>0</v>
      </c>
      <c r="L49" s="6">
        <v>0</v>
      </c>
      <c r="M49" s="34">
        <v>0</v>
      </c>
      <c r="N49" s="64" t="s">
        <v>839</v>
      </c>
    </row>
    <row r="50" spans="1:14" s="3" customFormat="1" ht="12" x14ac:dyDescent="0.2">
      <c r="A50" s="14" t="s">
        <v>57</v>
      </c>
      <c r="B50" s="454" t="s">
        <v>35</v>
      </c>
      <c r="C50" s="455"/>
      <c r="D50" s="455"/>
      <c r="E50" s="455"/>
      <c r="F50" s="455"/>
      <c r="G50" s="455"/>
      <c r="H50" s="456"/>
      <c r="I50" s="15" t="s">
        <v>19</v>
      </c>
      <c r="J50" s="14">
        <v>0</v>
      </c>
      <c r="K50" s="6">
        <v>0</v>
      </c>
      <c r="L50" s="6">
        <v>0</v>
      </c>
      <c r="M50" s="34">
        <v>0</v>
      </c>
      <c r="N50" s="64" t="s">
        <v>839</v>
      </c>
    </row>
    <row r="51" spans="1:14" s="3" customFormat="1" ht="12" x14ac:dyDescent="0.2">
      <c r="A51" s="14" t="s">
        <v>58</v>
      </c>
      <c r="B51" s="454" t="s">
        <v>37</v>
      </c>
      <c r="C51" s="455"/>
      <c r="D51" s="455"/>
      <c r="E51" s="455"/>
      <c r="F51" s="455"/>
      <c r="G51" s="455"/>
      <c r="H51" s="456"/>
      <c r="I51" s="15" t="s">
        <v>19</v>
      </c>
      <c r="J51" s="14">
        <v>0</v>
      </c>
      <c r="K51" s="6">
        <v>0</v>
      </c>
      <c r="L51" s="6">
        <v>0</v>
      </c>
      <c r="M51" s="34">
        <v>0</v>
      </c>
      <c r="N51" s="64" t="s">
        <v>839</v>
      </c>
    </row>
    <row r="52" spans="1:14" s="3" customFormat="1" ht="12" x14ac:dyDescent="0.2">
      <c r="A52" s="14" t="s">
        <v>59</v>
      </c>
      <c r="B52" s="454" t="s">
        <v>39</v>
      </c>
      <c r="C52" s="455"/>
      <c r="D52" s="455"/>
      <c r="E52" s="455"/>
      <c r="F52" s="455"/>
      <c r="G52" s="455"/>
      <c r="H52" s="456"/>
      <c r="I52" s="15" t="s">
        <v>19</v>
      </c>
      <c r="J52" s="14">
        <v>0</v>
      </c>
      <c r="K52" s="6">
        <v>0</v>
      </c>
      <c r="L52" s="6">
        <v>0</v>
      </c>
      <c r="M52" s="34">
        <v>0</v>
      </c>
      <c r="N52" s="64" t="s">
        <v>839</v>
      </c>
    </row>
    <row r="53" spans="1:14" s="3" customFormat="1" ht="24" customHeight="1" x14ac:dyDescent="0.2">
      <c r="A53" s="14" t="s">
        <v>60</v>
      </c>
      <c r="B53" s="466" t="s">
        <v>41</v>
      </c>
      <c r="C53" s="467"/>
      <c r="D53" s="467"/>
      <c r="E53" s="467"/>
      <c r="F53" s="467"/>
      <c r="G53" s="467"/>
      <c r="H53" s="468"/>
      <c r="I53" s="15" t="s">
        <v>19</v>
      </c>
      <c r="J53" s="14">
        <v>0</v>
      </c>
      <c r="K53" s="6">
        <v>0</v>
      </c>
      <c r="L53" s="6">
        <v>0</v>
      </c>
      <c r="M53" s="34">
        <v>0</v>
      </c>
      <c r="N53" s="64" t="s">
        <v>839</v>
      </c>
    </row>
    <row r="54" spans="1:14" s="3" customFormat="1" ht="12" x14ac:dyDescent="0.2">
      <c r="A54" s="14" t="s">
        <v>61</v>
      </c>
      <c r="B54" s="451" t="s">
        <v>43</v>
      </c>
      <c r="C54" s="452"/>
      <c r="D54" s="452"/>
      <c r="E54" s="452"/>
      <c r="F54" s="452"/>
      <c r="G54" s="452"/>
      <c r="H54" s="453"/>
      <c r="I54" s="15" t="s">
        <v>19</v>
      </c>
      <c r="J54" s="14">
        <v>0</v>
      </c>
      <c r="K54" s="6">
        <v>0</v>
      </c>
      <c r="L54" s="6">
        <v>0</v>
      </c>
      <c r="M54" s="34">
        <v>0</v>
      </c>
      <c r="N54" s="64" t="s">
        <v>839</v>
      </c>
    </row>
    <row r="55" spans="1:14" s="3" customFormat="1" ht="12" x14ac:dyDescent="0.2">
      <c r="A55" s="14" t="s">
        <v>62</v>
      </c>
      <c r="B55" s="451" t="s">
        <v>45</v>
      </c>
      <c r="C55" s="452"/>
      <c r="D55" s="452"/>
      <c r="E55" s="452"/>
      <c r="F55" s="452"/>
      <c r="G55" s="452"/>
      <c r="H55" s="453"/>
      <c r="I55" s="15" t="s">
        <v>19</v>
      </c>
      <c r="J55" s="14">
        <v>0</v>
      </c>
      <c r="K55" s="6">
        <v>0</v>
      </c>
      <c r="L55" s="6">
        <v>0</v>
      </c>
      <c r="M55" s="34">
        <v>0</v>
      </c>
      <c r="N55" s="64" t="s">
        <v>839</v>
      </c>
    </row>
    <row r="56" spans="1:14" s="3" customFormat="1" ht="12" x14ac:dyDescent="0.2">
      <c r="A56" s="14" t="s">
        <v>63</v>
      </c>
      <c r="B56" s="454" t="s">
        <v>47</v>
      </c>
      <c r="C56" s="455"/>
      <c r="D56" s="455"/>
      <c r="E56" s="455"/>
      <c r="F56" s="455"/>
      <c r="G56" s="455"/>
      <c r="H56" s="456"/>
      <c r="I56" s="15" t="s">
        <v>19</v>
      </c>
      <c r="J56" s="14">
        <v>0</v>
      </c>
      <c r="K56" s="6">
        <v>0</v>
      </c>
      <c r="L56" s="6">
        <v>0</v>
      </c>
      <c r="M56" s="34">
        <v>0</v>
      </c>
      <c r="N56" s="64" t="s">
        <v>839</v>
      </c>
    </row>
    <row r="57" spans="1:14" s="3" customFormat="1" ht="12" x14ac:dyDescent="0.2">
      <c r="A57" s="14" t="s">
        <v>64</v>
      </c>
      <c r="B57" s="454" t="s">
        <v>65</v>
      </c>
      <c r="C57" s="455"/>
      <c r="D57" s="455"/>
      <c r="E57" s="455"/>
      <c r="F57" s="455"/>
      <c r="G57" s="455"/>
      <c r="H57" s="456"/>
      <c r="I57" s="15" t="s">
        <v>19</v>
      </c>
      <c r="J57" s="69">
        <f>J61+J69++J71+J73</f>
        <v>61.452101999999996</v>
      </c>
      <c r="K57" s="69">
        <f>K64+K65</f>
        <v>0</v>
      </c>
      <c r="L57" s="6">
        <v>0</v>
      </c>
      <c r="M57" s="34">
        <v>0</v>
      </c>
      <c r="N57" s="64" t="s">
        <v>839</v>
      </c>
    </row>
    <row r="58" spans="1:14" s="3" customFormat="1" ht="12" x14ac:dyDescent="0.2">
      <c r="A58" s="14" t="s">
        <v>51</v>
      </c>
      <c r="B58" s="451" t="s">
        <v>66</v>
      </c>
      <c r="C58" s="452"/>
      <c r="D58" s="452"/>
      <c r="E58" s="452"/>
      <c r="F58" s="452"/>
      <c r="G58" s="452"/>
      <c r="H58" s="453"/>
      <c r="I58" s="15" t="s">
        <v>19</v>
      </c>
      <c r="J58" s="69"/>
      <c r="K58" s="6">
        <v>0</v>
      </c>
      <c r="L58" s="6">
        <v>0</v>
      </c>
      <c r="M58" s="34">
        <v>0</v>
      </c>
      <c r="N58" s="64" t="s">
        <v>839</v>
      </c>
    </row>
    <row r="59" spans="1:14" s="3" customFormat="1" ht="12" x14ac:dyDescent="0.2">
      <c r="A59" s="14" t="s">
        <v>52</v>
      </c>
      <c r="B59" s="451" t="s">
        <v>67</v>
      </c>
      <c r="C59" s="452"/>
      <c r="D59" s="452"/>
      <c r="E59" s="452"/>
      <c r="F59" s="452"/>
      <c r="G59" s="452"/>
      <c r="H59" s="453"/>
      <c r="I59" s="15" t="s">
        <v>19</v>
      </c>
      <c r="J59" s="14">
        <f>J60</f>
        <v>50.459401999999997</v>
      </c>
      <c r="K59" s="6">
        <v>0</v>
      </c>
      <c r="L59" s="6">
        <v>0</v>
      </c>
      <c r="M59" s="34">
        <v>0</v>
      </c>
      <c r="N59" s="64" t="s">
        <v>839</v>
      </c>
    </row>
    <row r="60" spans="1:14" s="3" customFormat="1" ht="12" x14ac:dyDescent="0.2">
      <c r="A60" s="14" t="s">
        <v>68</v>
      </c>
      <c r="B60" s="463" t="s">
        <v>69</v>
      </c>
      <c r="C60" s="464"/>
      <c r="D60" s="464"/>
      <c r="E60" s="464"/>
      <c r="F60" s="464"/>
      <c r="G60" s="464"/>
      <c r="H60" s="465"/>
      <c r="I60" s="15" t="s">
        <v>19</v>
      </c>
      <c r="J60" s="14">
        <f>J61</f>
        <v>50.459401999999997</v>
      </c>
      <c r="K60" s="6">
        <v>0</v>
      </c>
      <c r="L60" s="6">
        <v>0</v>
      </c>
      <c r="M60" s="34">
        <v>0</v>
      </c>
      <c r="N60" s="64" t="s">
        <v>839</v>
      </c>
    </row>
    <row r="61" spans="1:14" s="3" customFormat="1" ht="12" customHeight="1" x14ac:dyDescent="0.2">
      <c r="A61" s="14" t="s">
        <v>70</v>
      </c>
      <c r="B61" s="493" t="s">
        <v>71</v>
      </c>
      <c r="C61" s="494"/>
      <c r="D61" s="494"/>
      <c r="E61" s="494"/>
      <c r="F61" s="494"/>
      <c r="G61" s="494"/>
      <c r="H61" s="495"/>
      <c r="I61" s="15" t="s">
        <v>19</v>
      </c>
      <c r="J61" s="94">
        <v>50.459401999999997</v>
      </c>
      <c r="K61" s="6">
        <v>0</v>
      </c>
      <c r="L61" s="6">
        <v>0</v>
      </c>
      <c r="M61" s="34">
        <v>0</v>
      </c>
      <c r="N61" s="64" t="s">
        <v>839</v>
      </c>
    </row>
    <row r="62" spans="1:14" s="3" customFormat="1" ht="12" x14ac:dyDescent="0.2">
      <c r="A62" s="14" t="s">
        <v>72</v>
      </c>
      <c r="B62" s="493" t="s">
        <v>73</v>
      </c>
      <c r="C62" s="494"/>
      <c r="D62" s="494"/>
      <c r="E62" s="494"/>
      <c r="F62" s="494"/>
      <c r="G62" s="494"/>
      <c r="H62" s="495"/>
      <c r="I62" s="15" t="s">
        <v>19</v>
      </c>
      <c r="J62" s="14"/>
      <c r="K62" s="6">
        <v>0</v>
      </c>
      <c r="L62" s="6">
        <v>0</v>
      </c>
      <c r="M62" s="34">
        <v>0</v>
      </c>
      <c r="N62" s="64" t="s">
        <v>839</v>
      </c>
    </row>
    <row r="63" spans="1:14" s="3" customFormat="1" ht="12" x14ac:dyDescent="0.2">
      <c r="A63" s="14" t="s">
        <v>74</v>
      </c>
      <c r="B63" s="463" t="s">
        <v>75</v>
      </c>
      <c r="C63" s="464"/>
      <c r="D63" s="464"/>
      <c r="E63" s="464"/>
      <c r="F63" s="464"/>
      <c r="G63" s="464"/>
      <c r="H63" s="465"/>
      <c r="I63" s="15" t="s">
        <v>19</v>
      </c>
      <c r="J63" s="14">
        <v>0</v>
      </c>
      <c r="K63" s="6">
        <v>0</v>
      </c>
      <c r="L63" s="6">
        <v>0</v>
      </c>
      <c r="M63" s="34">
        <v>0</v>
      </c>
      <c r="N63" s="64" t="s">
        <v>839</v>
      </c>
    </row>
    <row r="64" spans="1:14" s="3" customFormat="1" ht="12" x14ac:dyDescent="0.2">
      <c r="A64" s="14" t="s">
        <v>856</v>
      </c>
      <c r="B64" s="451" t="s">
        <v>76</v>
      </c>
      <c r="C64" s="452"/>
      <c r="D64" s="452"/>
      <c r="E64" s="452"/>
      <c r="F64" s="452"/>
      <c r="G64" s="452"/>
      <c r="H64" s="453"/>
      <c r="I64" s="15" t="s">
        <v>19</v>
      </c>
      <c r="J64" s="69">
        <v>23.13109</v>
      </c>
      <c r="K64" s="6">
        <v>0</v>
      </c>
      <c r="L64" s="6">
        <v>0</v>
      </c>
      <c r="M64" s="34">
        <v>0</v>
      </c>
      <c r="N64" s="64" t="s">
        <v>839</v>
      </c>
    </row>
    <row r="65" spans="1:14" s="3" customFormat="1" ht="12" x14ac:dyDescent="0.2">
      <c r="A65" s="14" t="s">
        <v>77</v>
      </c>
      <c r="B65" s="451" t="s">
        <v>78</v>
      </c>
      <c r="C65" s="452"/>
      <c r="D65" s="452"/>
      <c r="E65" s="452"/>
      <c r="F65" s="452"/>
      <c r="G65" s="452"/>
      <c r="H65" s="453"/>
      <c r="I65" s="15" t="s">
        <v>19</v>
      </c>
      <c r="J65" s="14"/>
      <c r="K65" s="6">
        <v>0</v>
      </c>
      <c r="L65" s="6">
        <v>0</v>
      </c>
      <c r="M65" s="34">
        <v>0</v>
      </c>
      <c r="N65" s="64" t="s">
        <v>839</v>
      </c>
    </row>
    <row r="66" spans="1:14" s="3" customFormat="1" ht="12" x14ac:dyDescent="0.2">
      <c r="A66" s="14" t="s">
        <v>79</v>
      </c>
      <c r="B66" s="454" t="s">
        <v>80</v>
      </c>
      <c r="C66" s="455"/>
      <c r="D66" s="455"/>
      <c r="E66" s="455"/>
      <c r="F66" s="455"/>
      <c r="G66" s="455"/>
      <c r="H66" s="456"/>
      <c r="I66" s="15" t="s">
        <v>19</v>
      </c>
      <c r="J66" s="69">
        <f>J67</f>
        <v>43.803400000000003</v>
      </c>
      <c r="K66" s="69">
        <f>K68</f>
        <v>0</v>
      </c>
      <c r="L66" s="6">
        <v>0</v>
      </c>
      <c r="M66" s="34">
        <v>0</v>
      </c>
      <c r="N66" s="64" t="s">
        <v>839</v>
      </c>
    </row>
    <row r="67" spans="1:14" s="3" customFormat="1" ht="24" customHeight="1" x14ac:dyDescent="0.2">
      <c r="A67" s="14" t="s">
        <v>81</v>
      </c>
      <c r="B67" s="460" t="s">
        <v>82</v>
      </c>
      <c r="C67" s="461"/>
      <c r="D67" s="461"/>
      <c r="E67" s="461"/>
      <c r="F67" s="461"/>
      <c r="G67" s="461"/>
      <c r="H67" s="462"/>
      <c r="I67" s="15" t="s">
        <v>19</v>
      </c>
      <c r="J67" s="14">
        <v>43.803400000000003</v>
      </c>
      <c r="K67" s="6">
        <v>0</v>
      </c>
      <c r="L67" s="6">
        <v>0</v>
      </c>
      <c r="M67" s="34">
        <v>0</v>
      </c>
      <c r="N67" s="64" t="s">
        <v>839</v>
      </c>
    </row>
    <row r="68" spans="1:14" s="3" customFormat="1" ht="24" customHeight="1" x14ac:dyDescent="0.2">
      <c r="A68" s="14" t="s">
        <v>83</v>
      </c>
      <c r="B68" s="460" t="s">
        <v>84</v>
      </c>
      <c r="C68" s="461"/>
      <c r="D68" s="461"/>
      <c r="E68" s="461"/>
      <c r="F68" s="461"/>
      <c r="G68" s="461"/>
      <c r="H68" s="462"/>
      <c r="I68" s="15" t="s">
        <v>19</v>
      </c>
      <c r="J68" s="14">
        <v>0</v>
      </c>
      <c r="K68" s="6">
        <v>0</v>
      </c>
      <c r="L68" s="6">
        <v>0</v>
      </c>
      <c r="M68" s="34">
        <v>0</v>
      </c>
      <c r="N68" s="64" t="s">
        <v>839</v>
      </c>
    </row>
    <row r="69" spans="1:14" s="3" customFormat="1" ht="12" x14ac:dyDescent="0.2">
      <c r="A69" s="14" t="s">
        <v>85</v>
      </c>
      <c r="B69" s="451" t="s">
        <v>86</v>
      </c>
      <c r="C69" s="452"/>
      <c r="D69" s="452"/>
      <c r="E69" s="452"/>
      <c r="F69" s="452"/>
      <c r="G69" s="452"/>
      <c r="H69" s="453"/>
      <c r="I69" s="15" t="s">
        <v>19</v>
      </c>
      <c r="J69" s="14">
        <v>0</v>
      </c>
      <c r="K69" s="6">
        <v>0</v>
      </c>
      <c r="L69" s="6">
        <v>0</v>
      </c>
      <c r="M69" s="34">
        <v>0</v>
      </c>
      <c r="N69" s="64" t="s">
        <v>839</v>
      </c>
    </row>
    <row r="70" spans="1:14" s="3" customFormat="1" ht="12" x14ac:dyDescent="0.2">
      <c r="A70" s="14" t="s">
        <v>87</v>
      </c>
      <c r="B70" s="451" t="s">
        <v>88</v>
      </c>
      <c r="C70" s="452"/>
      <c r="D70" s="452"/>
      <c r="E70" s="452"/>
      <c r="F70" s="452"/>
      <c r="G70" s="452"/>
      <c r="H70" s="453"/>
      <c r="I70" s="15" t="s">
        <v>19</v>
      </c>
      <c r="J70" s="14">
        <v>0</v>
      </c>
      <c r="K70" s="6">
        <v>0</v>
      </c>
      <c r="L70" s="6">
        <v>0</v>
      </c>
      <c r="M70" s="34">
        <v>0</v>
      </c>
      <c r="N70" s="64" t="s">
        <v>839</v>
      </c>
    </row>
    <row r="71" spans="1:14" s="3" customFormat="1" ht="12" x14ac:dyDescent="0.2">
      <c r="A71" s="14" t="s">
        <v>89</v>
      </c>
      <c r="B71" s="451" t="s">
        <v>90</v>
      </c>
      <c r="C71" s="452"/>
      <c r="D71" s="452"/>
      <c r="E71" s="452"/>
      <c r="F71" s="452"/>
      <c r="G71" s="452"/>
      <c r="H71" s="453"/>
      <c r="I71" s="15" t="s">
        <v>19</v>
      </c>
      <c r="J71" s="14">
        <v>0</v>
      </c>
      <c r="K71" s="6">
        <v>0</v>
      </c>
      <c r="L71" s="6">
        <v>0</v>
      </c>
      <c r="M71" s="34">
        <v>0</v>
      </c>
      <c r="N71" s="64" t="s">
        <v>839</v>
      </c>
    </row>
    <row r="72" spans="1:14" s="3" customFormat="1" ht="12" x14ac:dyDescent="0.2">
      <c r="A72" s="14" t="s">
        <v>91</v>
      </c>
      <c r="B72" s="454" t="s">
        <v>92</v>
      </c>
      <c r="C72" s="455"/>
      <c r="D72" s="455"/>
      <c r="E72" s="455"/>
      <c r="F72" s="455"/>
      <c r="G72" s="455"/>
      <c r="H72" s="456"/>
      <c r="I72" s="15" t="s">
        <v>19</v>
      </c>
      <c r="J72" s="69">
        <f>58.42856+17.76228</f>
        <v>76.190839999999994</v>
      </c>
      <c r="K72" s="6">
        <v>0</v>
      </c>
      <c r="L72" s="6">
        <v>0</v>
      </c>
      <c r="M72" s="34">
        <v>0</v>
      </c>
      <c r="N72" s="64" t="s">
        <v>839</v>
      </c>
    </row>
    <row r="73" spans="1:14" s="3" customFormat="1" ht="12" x14ac:dyDescent="0.2">
      <c r="A73" s="14" t="s">
        <v>93</v>
      </c>
      <c r="B73" s="454" t="s">
        <v>94</v>
      </c>
      <c r="C73" s="455"/>
      <c r="D73" s="455"/>
      <c r="E73" s="455"/>
      <c r="F73" s="455"/>
      <c r="G73" s="455"/>
      <c r="H73" s="456"/>
      <c r="I73" s="15" t="s">
        <v>19</v>
      </c>
      <c r="J73" s="69">
        <v>10.992699999999999</v>
      </c>
      <c r="K73" s="6">
        <v>0</v>
      </c>
      <c r="L73" s="6">
        <v>0</v>
      </c>
      <c r="M73" s="34">
        <v>0</v>
      </c>
      <c r="N73" s="64" t="s">
        <v>839</v>
      </c>
    </row>
    <row r="74" spans="1:14" s="3" customFormat="1" ht="12" x14ac:dyDescent="0.2">
      <c r="A74" s="14" t="s">
        <v>95</v>
      </c>
      <c r="B74" s="454" t="s">
        <v>96</v>
      </c>
      <c r="C74" s="455"/>
      <c r="D74" s="455"/>
      <c r="E74" s="455"/>
      <c r="F74" s="455"/>
      <c r="G74" s="455"/>
      <c r="H74" s="456"/>
      <c r="I74" s="15" t="s">
        <v>19</v>
      </c>
      <c r="J74" s="69">
        <f>J75+J76</f>
        <v>0.442</v>
      </c>
      <c r="K74" s="6">
        <v>0</v>
      </c>
      <c r="L74" s="6">
        <v>0</v>
      </c>
      <c r="M74" s="34">
        <v>0</v>
      </c>
      <c r="N74" s="64" t="s">
        <v>839</v>
      </c>
    </row>
    <row r="75" spans="1:14" s="3" customFormat="1" ht="12" x14ac:dyDescent="0.2">
      <c r="A75" s="14" t="s">
        <v>97</v>
      </c>
      <c r="B75" s="451" t="s">
        <v>98</v>
      </c>
      <c r="C75" s="452"/>
      <c r="D75" s="452"/>
      <c r="E75" s="452"/>
      <c r="F75" s="452"/>
      <c r="G75" s="452"/>
      <c r="H75" s="453"/>
      <c r="I75" s="15" t="s">
        <v>19</v>
      </c>
      <c r="J75" s="69">
        <v>0.442</v>
      </c>
      <c r="K75" s="6">
        <v>0</v>
      </c>
      <c r="L75" s="6">
        <v>0</v>
      </c>
      <c r="M75" s="34">
        <v>0</v>
      </c>
      <c r="N75" s="64" t="s">
        <v>839</v>
      </c>
    </row>
    <row r="76" spans="1:14" s="3" customFormat="1" ht="12" x14ac:dyDescent="0.2">
      <c r="A76" s="14" t="s">
        <v>99</v>
      </c>
      <c r="B76" s="451" t="s">
        <v>100</v>
      </c>
      <c r="C76" s="452"/>
      <c r="D76" s="452"/>
      <c r="E76" s="452"/>
      <c r="F76" s="452"/>
      <c r="G76" s="452"/>
      <c r="H76" s="453"/>
      <c r="I76" s="15" t="s">
        <v>19</v>
      </c>
      <c r="J76" s="69"/>
      <c r="K76" s="6">
        <v>0</v>
      </c>
      <c r="L76" s="6">
        <v>0</v>
      </c>
      <c r="M76" s="34">
        <v>0</v>
      </c>
      <c r="N76" s="64" t="s">
        <v>839</v>
      </c>
    </row>
    <row r="77" spans="1:14" s="3" customFormat="1" ht="12" x14ac:dyDescent="0.2">
      <c r="A77" s="14" t="s">
        <v>101</v>
      </c>
      <c r="B77" s="454" t="s">
        <v>102</v>
      </c>
      <c r="C77" s="455"/>
      <c r="D77" s="455"/>
      <c r="E77" s="455"/>
      <c r="F77" s="455"/>
      <c r="G77" s="455"/>
      <c r="H77" s="456"/>
      <c r="I77" s="15" t="s">
        <v>19</v>
      </c>
      <c r="J77" s="69">
        <f>J78+J79+J80</f>
        <v>10.116819999999999</v>
      </c>
      <c r="K77" s="6">
        <v>0</v>
      </c>
      <c r="L77" s="6">
        <v>0</v>
      </c>
      <c r="M77" s="34">
        <v>0</v>
      </c>
      <c r="N77" s="64" t="s">
        <v>839</v>
      </c>
    </row>
    <row r="78" spans="1:14" s="3" customFormat="1" ht="12" x14ac:dyDescent="0.2">
      <c r="A78" s="14" t="s">
        <v>103</v>
      </c>
      <c r="B78" s="451" t="s">
        <v>104</v>
      </c>
      <c r="C78" s="452"/>
      <c r="D78" s="452"/>
      <c r="E78" s="452"/>
      <c r="F78" s="452"/>
      <c r="G78" s="452"/>
      <c r="H78" s="453"/>
      <c r="I78" s="15" t="s">
        <v>19</v>
      </c>
      <c r="J78" s="14"/>
      <c r="K78" s="6">
        <v>0</v>
      </c>
      <c r="L78" s="6">
        <v>0</v>
      </c>
      <c r="M78" s="34">
        <v>0</v>
      </c>
      <c r="N78" s="64" t="s">
        <v>839</v>
      </c>
    </row>
    <row r="79" spans="1:14" s="3" customFormat="1" ht="12" x14ac:dyDescent="0.2">
      <c r="A79" s="14" t="s">
        <v>105</v>
      </c>
      <c r="B79" s="451" t="s">
        <v>106</v>
      </c>
      <c r="C79" s="452"/>
      <c r="D79" s="452"/>
      <c r="E79" s="452"/>
      <c r="F79" s="452"/>
      <c r="G79" s="452"/>
      <c r="H79" s="453"/>
      <c r="I79" s="15" t="s">
        <v>19</v>
      </c>
      <c r="J79" s="69">
        <v>0.19056999999999999</v>
      </c>
      <c r="K79" s="6">
        <v>0</v>
      </c>
      <c r="L79" s="6">
        <v>0</v>
      </c>
      <c r="M79" s="34">
        <v>0</v>
      </c>
      <c r="N79" s="64" t="s">
        <v>839</v>
      </c>
    </row>
    <row r="80" spans="1:14" s="3" customFormat="1" ht="12.75" thickBot="1" x14ac:dyDescent="0.25">
      <c r="A80" s="18" t="s">
        <v>107</v>
      </c>
      <c r="B80" s="481" t="s">
        <v>108</v>
      </c>
      <c r="C80" s="482"/>
      <c r="D80" s="482"/>
      <c r="E80" s="482"/>
      <c r="F80" s="482"/>
      <c r="G80" s="482"/>
      <c r="H80" s="483"/>
      <c r="I80" s="19" t="s">
        <v>19</v>
      </c>
      <c r="J80" s="72">
        <f>26.201-12.06023-4.21452</f>
        <v>9.9262499999999996</v>
      </c>
      <c r="K80" s="20">
        <v>0</v>
      </c>
      <c r="L80" s="20">
        <v>0</v>
      </c>
      <c r="M80" s="35">
        <v>0</v>
      </c>
      <c r="N80" s="65" t="s">
        <v>839</v>
      </c>
    </row>
    <row r="81" spans="1:14" s="3" customFormat="1" ht="12" x14ac:dyDescent="0.2">
      <c r="A81" s="11" t="s">
        <v>109</v>
      </c>
      <c r="B81" s="496" t="s">
        <v>110</v>
      </c>
      <c r="C81" s="497"/>
      <c r="D81" s="497"/>
      <c r="E81" s="497"/>
      <c r="F81" s="497"/>
      <c r="G81" s="497"/>
      <c r="H81" s="498"/>
      <c r="I81" s="12" t="s">
        <v>19</v>
      </c>
      <c r="J81" s="11"/>
      <c r="K81" s="16">
        <v>0</v>
      </c>
      <c r="L81" s="16">
        <v>0</v>
      </c>
      <c r="M81" s="36">
        <v>0</v>
      </c>
      <c r="N81" s="66" t="s">
        <v>839</v>
      </c>
    </row>
    <row r="82" spans="1:14" s="3" customFormat="1" ht="12" x14ac:dyDescent="0.2">
      <c r="A82" s="14" t="s">
        <v>111</v>
      </c>
      <c r="B82" s="451" t="s">
        <v>112</v>
      </c>
      <c r="C82" s="452"/>
      <c r="D82" s="452"/>
      <c r="E82" s="452"/>
      <c r="F82" s="452"/>
      <c r="G82" s="452"/>
      <c r="H82" s="453"/>
      <c r="I82" s="15" t="s">
        <v>19</v>
      </c>
      <c r="J82" s="71"/>
      <c r="K82" s="6">
        <v>0</v>
      </c>
      <c r="L82" s="6">
        <v>0</v>
      </c>
      <c r="M82" s="34">
        <v>0</v>
      </c>
      <c r="N82" s="64" t="s">
        <v>839</v>
      </c>
    </row>
    <row r="83" spans="1:14" s="3" customFormat="1" ht="12" x14ac:dyDescent="0.2">
      <c r="A83" s="14" t="s">
        <v>113</v>
      </c>
      <c r="B83" s="451" t="s">
        <v>114</v>
      </c>
      <c r="C83" s="452"/>
      <c r="D83" s="452"/>
      <c r="E83" s="452"/>
      <c r="F83" s="452"/>
      <c r="G83" s="452"/>
      <c r="H83" s="453"/>
      <c r="I83" s="15" t="s">
        <v>19</v>
      </c>
      <c r="J83" s="14">
        <v>0</v>
      </c>
      <c r="K83" s="6">
        <v>0</v>
      </c>
      <c r="L83" s="6">
        <v>0</v>
      </c>
      <c r="M83" s="34">
        <v>0</v>
      </c>
      <c r="N83" s="64" t="s">
        <v>839</v>
      </c>
    </row>
    <row r="84" spans="1:14" s="3" customFormat="1" ht="12.75" thickBot="1" x14ac:dyDescent="0.25">
      <c r="A84" s="18" t="s">
        <v>115</v>
      </c>
      <c r="B84" s="481" t="s">
        <v>116</v>
      </c>
      <c r="C84" s="482"/>
      <c r="D84" s="482"/>
      <c r="E84" s="482"/>
      <c r="F84" s="482"/>
      <c r="G84" s="482"/>
      <c r="H84" s="483"/>
      <c r="I84" s="19" t="s">
        <v>19</v>
      </c>
      <c r="J84" s="72"/>
      <c r="K84" s="20">
        <v>0</v>
      </c>
      <c r="L84" s="20">
        <v>0</v>
      </c>
      <c r="M84" s="35">
        <v>0</v>
      </c>
      <c r="N84" s="65" t="s">
        <v>839</v>
      </c>
    </row>
    <row r="85" spans="1:14" s="3" customFormat="1" ht="12" x14ac:dyDescent="0.2">
      <c r="A85" s="11" t="s">
        <v>117</v>
      </c>
      <c r="B85" s="499" t="s">
        <v>118</v>
      </c>
      <c r="C85" s="500"/>
      <c r="D85" s="500"/>
      <c r="E85" s="500"/>
      <c r="F85" s="500"/>
      <c r="G85" s="500"/>
      <c r="H85" s="501"/>
      <c r="I85" s="12" t="s">
        <v>19</v>
      </c>
      <c r="J85" s="73">
        <v>0</v>
      </c>
      <c r="K85" s="16">
        <v>0</v>
      </c>
      <c r="L85" s="16">
        <v>0</v>
      </c>
      <c r="M85" s="36">
        <v>0</v>
      </c>
      <c r="N85" s="66" t="s">
        <v>839</v>
      </c>
    </row>
    <row r="86" spans="1:14" s="3" customFormat="1" ht="12" x14ac:dyDescent="0.2">
      <c r="A86" s="14" t="s">
        <v>119</v>
      </c>
      <c r="B86" s="454" t="s">
        <v>21</v>
      </c>
      <c r="C86" s="455"/>
      <c r="D86" s="455"/>
      <c r="E86" s="455"/>
      <c r="F86" s="455"/>
      <c r="G86" s="455"/>
      <c r="H86" s="456"/>
      <c r="I86" s="15" t="s">
        <v>19</v>
      </c>
      <c r="J86" s="14">
        <v>0</v>
      </c>
      <c r="K86" s="6">
        <v>0</v>
      </c>
      <c r="L86" s="6">
        <v>0</v>
      </c>
      <c r="M86" s="34">
        <v>0</v>
      </c>
      <c r="N86" s="64" t="s">
        <v>839</v>
      </c>
    </row>
    <row r="87" spans="1:14" s="3" customFormat="1" ht="24" customHeight="1" x14ac:dyDescent="0.2">
      <c r="A87" s="14" t="s">
        <v>120</v>
      </c>
      <c r="B87" s="460" t="s">
        <v>23</v>
      </c>
      <c r="C87" s="461"/>
      <c r="D87" s="461"/>
      <c r="E87" s="461"/>
      <c r="F87" s="461"/>
      <c r="G87" s="461"/>
      <c r="H87" s="462"/>
      <c r="I87" s="15" t="s">
        <v>19</v>
      </c>
      <c r="J87" s="14">
        <v>0</v>
      </c>
      <c r="K87" s="6">
        <v>0</v>
      </c>
      <c r="L87" s="6">
        <v>0</v>
      </c>
      <c r="M87" s="34">
        <v>0</v>
      </c>
      <c r="N87" s="64" t="s">
        <v>839</v>
      </c>
    </row>
    <row r="88" spans="1:14" s="3" customFormat="1" ht="24" customHeight="1" x14ac:dyDescent="0.2">
      <c r="A88" s="14" t="s">
        <v>121</v>
      </c>
      <c r="B88" s="460" t="s">
        <v>25</v>
      </c>
      <c r="C88" s="461"/>
      <c r="D88" s="461"/>
      <c r="E88" s="461"/>
      <c r="F88" s="461"/>
      <c r="G88" s="461"/>
      <c r="H88" s="462"/>
      <c r="I88" s="15" t="s">
        <v>19</v>
      </c>
      <c r="J88" s="14">
        <v>0</v>
      </c>
      <c r="K88" s="6">
        <v>0</v>
      </c>
      <c r="L88" s="6">
        <v>0</v>
      </c>
      <c r="M88" s="34">
        <v>0</v>
      </c>
      <c r="N88" s="64" t="s">
        <v>839</v>
      </c>
    </row>
    <row r="89" spans="1:14" s="3" customFormat="1" ht="24" customHeight="1" x14ac:dyDescent="0.2">
      <c r="A89" s="14" t="s">
        <v>122</v>
      </c>
      <c r="B89" s="460" t="s">
        <v>27</v>
      </c>
      <c r="C89" s="461"/>
      <c r="D89" s="461"/>
      <c r="E89" s="461"/>
      <c r="F89" s="461"/>
      <c r="G89" s="461"/>
      <c r="H89" s="462"/>
      <c r="I89" s="15" t="s">
        <v>19</v>
      </c>
      <c r="J89" s="14">
        <v>0</v>
      </c>
      <c r="K89" s="6">
        <v>0</v>
      </c>
      <c r="L89" s="6">
        <v>0</v>
      </c>
      <c r="M89" s="34">
        <v>0</v>
      </c>
      <c r="N89" s="64" t="s">
        <v>839</v>
      </c>
    </row>
    <row r="90" spans="1:14" s="3" customFormat="1" ht="12" x14ac:dyDescent="0.2">
      <c r="A90" s="14" t="s">
        <v>123</v>
      </c>
      <c r="B90" s="454" t="s">
        <v>29</v>
      </c>
      <c r="C90" s="455"/>
      <c r="D90" s="455"/>
      <c r="E90" s="455"/>
      <c r="F90" s="455"/>
      <c r="G90" s="455"/>
      <c r="H90" s="456"/>
      <c r="I90" s="15" t="s">
        <v>19</v>
      </c>
      <c r="J90" s="14">
        <v>0</v>
      </c>
      <c r="K90" s="6">
        <v>0</v>
      </c>
      <c r="L90" s="6">
        <v>0</v>
      </c>
      <c r="M90" s="34">
        <v>0</v>
      </c>
      <c r="N90" s="64" t="s">
        <v>839</v>
      </c>
    </row>
    <row r="91" spans="1:14" s="3" customFormat="1" ht="12" x14ac:dyDescent="0.2">
      <c r="A91" s="14" t="s">
        <v>124</v>
      </c>
      <c r="B91" s="454" t="s">
        <v>31</v>
      </c>
      <c r="C91" s="455"/>
      <c r="D91" s="455"/>
      <c r="E91" s="455"/>
      <c r="F91" s="455"/>
      <c r="G91" s="455"/>
      <c r="H91" s="456"/>
      <c r="I91" s="15" t="s">
        <v>19</v>
      </c>
      <c r="J91" s="69">
        <f>J33-J42</f>
        <v>28.413308000000001</v>
      </c>
      <c r="K91" s="6">
        <v>0</v>
      </c>
      <c r="L91" s="6">
        <v>0</v>
      </c>
      <c r="M91" s="34">
        <v>0</v>
      </c>
      <c r="N91" s="64" t="s">
        <v>839</v>
      </c>
    </row>
    <row r="92" spans="1:14" s="3" customFormat="1" ht="12" x14ac:dyDescent="0.2">
      <c r="A92" s="14" t="s">
        <v>125</v>
      </c>
      <c r="B92" s="454" t="s">
        <v>33</v>
      </c>
      <c r="C92" s="455"/>
      <c r="D92" s="455"/>
      <c r="E92" s="455"/>
      <c r="F92" s="455"/>
      <c r="G92" s="455"/>
      <c r="H92" s="456"/>
      <c r="I92" s="15" t="s">
        <v>19</v>
      </c>
      <c r="J92" s="14"/>
      <c r="K92" s="6">
        <v>0</v>
      </c>
      <c r="L92" s="6">
        <v>0</v>
      </c>
      <c r="M92" s="34">
        <v>0</v>
      </c>
      <c r="N92" s="64" t="s">
        <v>839</v>
      </c>
    </row>
    <row r="93" spans="1:14" s="3" customFormat="1" ht="12" x14ac:dyDescent="0.2">
      <c r="A93" s="14" t="s">
        <v>126</v>
      </c>
      <c r="B93" s="454" t="s">
        <v>35</v>
      </c>
      <c r="C93" s="455"/>
      <c r="D93" s="455"/>
      <c r="E93" s="455"/>
      <c r="F93" s="455"/>
      <c r="G93" s="455"/>
      <c r="H93" s="456"/>
      <c r="I93" s="15" t="s">
        <v>19</v>
      </c>
      <c r="J93" s="14">
        <v>0</v>
      </c>
      <c r="K93" s="6">
        <v>0</v>
      </c>
      <c r="L93" s="6">
        <v>0</v>
      </c>
      <c r="M93" s="34">
        <v>0</v>
      </c>
      <c r="N93" s="64" t="s">
        <v>839</v>
      </c>
    </row>
    <row r="94" spans="1:14" s="3" customFormat="1" ht="12" x14ac:dyDescent="0.2">
      <c r="A94" s="14" t="s">
        <v>127</v>
      </c>
      <c r="B94" s="454" t="s">
        <v>37</v>
      </c>
      <c r="C94" s="455"/>
      <c r="D94" s="455"/>
      <c r="E94" s="455"/>
      <c r="F94" s="455"/>
      <c r="G94" s="455"/>
      <c r="H94" s="456"/>
      <c r="I94" s="15" t="s">
        <v>19</v>
      </c>
      <c r="J94" s="14">
        <v>0</v>
      </c>
      <c r="K94" s="6">
        <v>0</v>
      </c>
      <c r="L94" s="6">
        <v>0</v>
      </c>
      <c r="M94" s="34">
        <v>0</v>
      </c>
      <c r="N94" s="64" t="s">
        <v>839</v>
      </c>
    </row>
    <row r="95" spans="1:14" s="3" customFormat="1" ht="12" x14ac:dyDescent="0.2">
      <c r="A95" s="14" t="s">
        <v>128</v>
      </c>
      <c r="B95" s="454" t="s">
        <v>39</v>
      </c>
      <c r="C95" s="455"/>
      <c r="D95" s="455"/>
      <c r="E95" s="455"/>
      <c r="F95" s="455"/>
      <c r="G95" s="455"/>
      <c r="H95" s="456"/>
      <c r="I95" s="15" t="s">
        <v>19</v>
      </c>
      <c r="J95" s="14">
        <v>0</v>
      </c>
      <c r="K95" s="6">
        <v>0</v>
      </c>
      <c r="L95" s="6">
        <v>0</v>
      </c>
      <c r="M95" s="34">
        <v>0</v>
      </c>
      <c r="N95" s="64" t="s">
        <v>839</v>
      </c>
    </row>
    <row r="96" spans="1:14" s="3" customFormat="1" ht="24" customHeight="1" x14ac:dyDescent="0.2">
      <c r="A96" s="14" t="s">
        <v>129</v>
      </c>
      <c r="B96" s="466" t="s">
        <v>41</v>
      </c>
      <c r="C96" s="467"/>
      <c r="D96" s="467"/>
      <c r="E96" s="467"/>
      <c r="F96" s="467"/>
      <c r="G96" s="467"/>
      <c r="H96" s="468"/>
      <c r="I96" s="15" t="s">
        <v>19</v>
      </c>
      <c r="J96" s="14">
        <v>0</v>
      </c>
      <c r="K96" s="6">
        <v>0</v>
      </c>
      <c r="L96" s="6">
        <v>0</v>
      </c>
      <c r="M96" s="34">
        <v>0</v>
      </c>
      <c r="N96" s="64" t="s">
        <v>839</v>
      </c>
    </row>
    <row r="97" spans="1:14" s="3" customFormat="1" ht="12" x14ac:dyDescent="0.2">
      <c r="A97" s="14" t="s">
        <v>130</v>
      </c>
      <c r="B97" s="451" t="s">
        <v>43</v>
      </c>
      <c r="C97" s="452"/>
      <c r="D97" s="452"/>
      <c r="E97" s="452"/>
      <c r="F97" s="452"/>
      <c r="G97" s="452"/>
      <c r="H97" s="453"/>
      <c r="I97" s="15" t="s">
        <v>19</v>
      </c>
      <c r="J97" s="14">
        <v>0</v>
      </c>
      <c r="K97" s="6">
        <v>0</v>
      </c>
      <c r="L97" s="6">
        <v>0</v>
      </c>
      <c r="M97" s="34">
        <v>0</v>
      </c>
      <c r="N97" s="64" t="s">
        <v>839</v>
      </c>
    </row>
    <row r="98" spans="1:14" s="3" customFormat="1" ht="12" x14ac:dyDescent="0.2">
      <c r="A98" s="14" t="s">
        <v>131</v>
      </c>
      <c r="B98" s="451" t="s">
        <v>45</v>
      </c>
      <c r="C98" s="452"/>
      <c r="D98" s="452"/>
      <c r="E98" s="452"/>
      <c r="F98" s="452"/>
      <c r="G98" s="452"/>
      <c r="H98" s="453"/>
      <c r="I98" s="15" t="s">
        <v>19</v>
      </c>
      <c r="J98" s="14">
        <v>0</v>
      </c>
      <c r="K98" s="6">
        <v>0</v>
      </c>
      <c r="L98" s="6">
        <v>0</v>
      </c>
      <c r="M98" s="34">
        <v>0</v>
      </c>
      <c r="N98" s="64" t="s">
        <v>839</v>
      </c>
    </row>
    <row r="99" spans="1:14" s="3" customFormat="1" ht="12" x14ac:dyDescent="0.2">
      <c r="A99" s="14" t="s">
        <v>132</v>
      </c>
      <c r="B99" s="454" t="s">
        <v>47</v>
      </c>
      <c r="C99" s="455"/>
      <c r="D99" s="455"/>
      <c r="E99" s="455"/>
      <c r="F99" s="455"/>
      <c r="G99" s="455"/>
      <c r="H99" s="456"/>
      <c r="I99" s="15" t="s">
        <v>19</v>
      </c>
      <c r="J99" s="14">
        <v>0</v>
      </c>
      <c r="K99" s="6">
        <v>0</v>
      </c>
      <c r="L99" s="6">
        <v>0</v>
      </c>
      <c r="M99" s="34">
        <v>0</v>
      </c>
      <c r="N99" s="64" t="s">
        <v>839</v>
      </c>
    </row>
    <row r="100" spans="1:14" s="3" customFormat="1" ht="12" x14ac:dyDescent="0.2">
      <c r="A100" s="14" t="s">
        <v>133</v>
      </c>
      <c r="B100" s="457" t="s">
        <v>134</v>
      </c>
      <c r="C100" s="458"/>
      <c r="D100" s="458"/>
      <c r="E100" s="458"/>
      <c r="F100" s="458"/>
      <c r="G100" s="458"/>
      <c r="H100" s="459"/>
      <c r="I100" s="15" t="s">
        <v>19</v>
      </c>
      <c r="J100" s="14">
        <f>J101-J107</f>
        <v>0</v>
      </c>
      <c r="K100" s="6">
        <v>0</v>
      </c>
      <c r="L100" s="6">
        <v>0</v>
      </c>
      <c r="M100" s="34">
        <v>0</v>
      </c>
      <c r="N100" s="64" t="s">
        <v>839</v>
      </c>
    </row>
    <row r="101" spans="1:14" s="3" customFormat="1" ht="12" x14ac:dyDescent="0.2">
      <c r="A101" s="14" t="s">
        <v>135</v>
      </c>
      <c r="B101" s="454" t="s">
        <v>136</v>
      </c>
      <c r="C101" s="455"/>
      <c r="D101" s="455"/>
      <c r="E101" s="455"/>
      <c r="F101" s="455"/>
      <c r="G101" s="455"/>
      <c r="H101" s="456"/>
      <c r="I101" s="15" t="s">
        <v>19</v>
      </c>
      <c r="J101" s="14">
        <v>0</v>
      </c>
      <c r="K101" s="6">
        <v>0</v>
      </c>
      <c r="L101" s="6">
        <v>0</v>
      </c>
      <c r="M101" s="34">
        <v>0</v>
      </c>
      <c r="N101" s="64" t="s">
        <v>839</v>
      </c>
    </row>
    <row r="102" spans="1:14" s="3" customFormat="1" ht="12" x14ac:dyDescent="0.2">
      <c r="A102" s="14" t="s">
        <v>137</v>
      </c>
      <c r="B102" s="451" t="s">
        <v>138</v>
      </c>
      <c r="C102" s="452"/>
      <c r="D102" s="452"/>
      <c r="E102" s="452"/>
      <c r="F102" s="452"/>
      <c r="G102" s="452"/>
      <c r="H102" s="453"/>
      <c r="I102" s="15" t="s">
        <v>19</v>
      </c>
      <c r="J102" s="14">
        <v>0</v>
      </c>
      <c r="K102" s="6">
        <v>0</v>
      </c>
      <c r="L102" s="6">
        <v>0</v>
      </c>
      <c r="M102" s="34">
        <v>0</v>
      </c>
      <c r="N102" s="64" t="s">
        <v>839</v>
      </c>
    </row>
    <row r="103" spans="1:14" s="3" customFormat="1" ht="12" x14ac:dyDescent="0.2">
      <c r="A103" s="14" t="s">
        <v>139</v>
      </c>
      <c r="B103" s="451" t="s">
        <v>140</v>
      </c>
      <c r="C103" s="452"/>
      <c r="D103" s="452"/>
      <c r="E103" s="452"/>
      <c r="F103" s="452"/>
      <c r="G103" s="452"/>
      <c r="H103" s="453"/>
      <c r="I103" s="15" t="s">
        <v>19</v>
      </c>
      <c r="J103" s="14">
        <v>0</v>
      </c>
      <c r="K103" s="6">
        <v>0</v>
      </c>
      <c r="L103" s="6">
        <v>0</v>
      </c>
      <c r="M103" s="34">
        <v>0</v>
      </c>
      <c r="N103" s="64" t="s">
        <v>839</v>
      </c>
    </row>
    <row r="104" spans="1:14" s="3" customFormat="1" ht="12" x14ac:dyDescent="0.2">
      <c r="A104" s="14" t="s">
        <v>141</v>
      </c>
      <c r="B104" s="451" t="s">
        <v>142</v>
      </c>
      <c r="C104" s="452"/>
      <c r="D104" s="452"/>
      <c r="E104" s="452"/>
      <c r="F104" s="452"/>
      <c r="G104" s="452"/>
      <c r="H104" s="453"/>
      <c r="I104" s="15" t="s">
        <v>19</v>
      </c>
      <c r="J104" s="14">
        <v>0</v>
      </c>
      <c r="K104" s="6">
        <v>0</v>
      </c>
      <c r="L104" s="6">
        <v>0</v>
      </c>
      <c r="M104" s="34">
        <v>0</v>
      </c>
      <c r="N104" s="64" t="s">
        <v>839</v>
      </c>
    </row>
    <row r="105" spans="1:14" s="3" customFormat="1" ht="12" x14ac:dyDescent="0.2">
      <c r="A105" s="14" t="s">
        <v>143</v>
      </c>
      <c r="B105" s="463" t="s">
        <v>144</v>
      </c>
      <c r="C105" s="464"/>
      <c r="D105" s="464"/>
      <c r="E105" s="464"/>
      <c r="F105" s="464"/>
      <c r="G105" s="464"/>
      <c r="H105" s="465"/>
      <c r="I105" s="15" t="s">
        <v>19</v>
      </c>
      <c r="J105" s="14">
        <v>0</v>
      </c>
      <c r="K105" s="6">
        <v>0</v>
      </c>
      <c r="L105" s="6">
        <v>0</v>
      </c>
      <c r="M105" s="34">
        <v>0</v>
      </c>
      <c r="N105" s="64" t="s">
        <v>839</v>
      </c>
    </row>
    <row r="106" spans="1:14" s="3" customFormat="1" ht="12" x14ac:dyDescent="0.2">
      <c r="A106" s="14" t="s">
        <v>145</v>
      </c>
      <c r="B106" s="451" t="s">
        <v>146</v>
      </c>
      <c r="C106" s="452"/>
      <c r="D106" s="452"/>
      <c r="E106" s="452"/>
      <c r="F106" s="452"/>
      <c r="G106" s="452"/>
      <c r="H106" s="453"/>
      <c r="I106" s="15" t="s">
        <v>19</v>
      </c>
      <c r="J106" s="14">
        <v>0</v>
      </c>
      <c r="K106" s="6">
        <v>0</v>
      </c>
      <c r="L106" s="6">
        <v>0</v>
      </c>
      <c r="M106" s="34">
        <v>0</v>
      </c>
      <c r="N106" s="64" t="s">
        <v>839</v>
      </c>
    </row>
    <row r="107" spans="1:14" s="3" customFormat="1" ht="12" x14ac:dyDescent="0.2">
      <c r="A107" s="14" t="s">
        <v>147</v>
      </c>
      <c r="B107" s="454" t="s">
        <v>102</v>
      </c>
      <c r="C107" s="455"/>
      <c r="D107" s="455"/>
      <c r="E107" s="455"/>
      <c r="F107" s="455"/>
      <c r="G107" s="455"/>
      <c r="H107" s="456"/>
      <c r="I107" s="15" t="s">
        <v>19</v>
      </c>
      <c r="J107" s="14">
        <f>J112</f>
        <v>0</v>
      </c>
      <c r="K107" s="6">
        <v>0</v>
      </c>
      <c r="L107" s="6">
        <v>0</v>
      </c>
      <c r="M107" s="34">
        <v>0</v>
      </c>
      <c r="N107" s="64" t="s">
        <v>839</v>
      </c>
    </row>
    <row r="108" spans="1:14" s="3" customFormat="1" ht="12" x14ac:dyDescent="0.2">
      <c r="A108" s="14" t="s">
        <v>148</v>
      </c>
      <c r="B108" s="451" t="s">
        <v>149</v>
      </c>
      <c r="C108" s="452"/>
      <c r="D108" s="452"/>
      <c r="E108" s="452"/>
      <c r="F108" s="452"/>
      <c r="G108" s="452"/>
      <c r="H108" s="453"/>
      <c r="I108" s="15" t="s">
        <v>19</v>
      </c>
      <c r="J108" s="14">
        <v>0</v>
      </c>
      <c r="K108" s="6">
        <v>0</v>
      </c>
      <c r="L108" s="6">
        <v>0</v>
      </c>
      <c r="M108" s="34">
        <v>0</v>
      </c>
      <c r="N108" s="64" t="s">
        <v>839</v>
      </c>
    </row>
    <row r="109" spans="1:14" s="3" customFormat="1" ht="12" x14ac:dyDescent="0.2">
      <c r="A109" s="14" t="s">
        <v>150</v>
      </c>
      <c r="B109" s="451" t="s">
        <v>151</v>
      </c>
      <c r="C109" s="452"/>
      <c r="D109" s="452"/>
      <c r="E109" s="452"/>
      <c r="F109" s="452"/>
      <c r="G109" s="452"/>
      <c r="H109" s="453"/>
      <c r="I109" s="15" t="s">
        <v>19</v>
      </c>
      <c r="J109" s="14">
        <v>0</v>
      </c>
      <c r="K109" s="6">
        <v>0</v>
      </c>
      <c r="L109" s="6">
        <v>0</v>
      </c>
      <c r="M109" s="34">
        <v>0</v>
      </c>
      <c r="N109" s="64" t="s">
        <v>839</v>
      </c>
    </row>
    <row r="110" spans="1:14" s="3" customFormat="1" ht="12" x14ac:dyDescent="0.2">
      <c r="A110" s="14" t="s">
        <v>152</v>
      </c>
      <c r="B110" s="451" t="s">
        <v>153</v>
      </c>
      <c r="C110" s="452"/>
      <c r="D110" s="452"/>
      <c r="E110" s="452"/>
      <c r="F110" s="452"/>
      <c r="G110" s="452"/>
      <c r="H110" s="453"/>
      <c r="I110" s="15" t="s">
        <v>19</v>
      </c>
      <c r="J110" s="14">
        <v>0</v>
      </c>
      <c r="K110" s="6">
        <v>0</v>
      </c>
      <c r="L110" s="6">
        <v>0</v>
      </c>
      <c r="M110" s="34">
        <v>0</v>
      </c>
      <c r="N110" s="64" t="s">
        <v>839</v>
      </c>
    </row>
    <row r="111" spans="1:14" s="3" customFormat="1" ht="12" x14ac:dyDescent="0.2">
      <c r="A111" s="14" t="s">
        <v>154</v>
      </c>
      <c r="B111" s="463" t="s">
        <v>144</v>
      </c>
      <c r="C111" s="464"/>
      <c r="D111" s="464"/>
      <c r="E111" s="464"/>
      <c r="F111" s="464"/>
      <c r="G111" s="464"/>
      <c r="H111" s="465"/>
      <c r="I111" s="15" t="s">
        <v>19</v>
      </c>
      <c r="J111" s="14">
        <v>0</v>
      </c>
      <c r="K111" s="6">
        <v>0</v>
      </c>
      <c r="L111" s="6">
        <v>0</v>
      </c>
      <c r="M111" s="34">
        <v>0</v>
      </c>
      <c r="N111" s="64" t="s">
        <v>839</v>
      </c>
    </row>
    <row r="112" spans="1:14" s="3" customFormat="1" ht="12" x14ac:dyDescent="0.2">
      <c r="A112" s="14" t="s">
        <v>155</v>
      </c>
      <c r="B112" s="451" t="s">
        <v>156</v>
      </c>
      <c r="C112" s="452"/>
      <c r="D112" s="452"/>
      <c r="E112" s="452"/>
      <c r="F112" s="452"/>
      <c r="G112" s="452"/>
      <c r="H112" s="453"/>
      <c r="I112" s="15" t="s">
        <v>19</v>
      </c>
      <c r="J112" s="14">
        <v>0</v>
      </c>
      <c r="K112" s="6">
        <v>0</v>
      </c>
      <c r="L112" s="6">
        <v>0</v>
      </c>
      <c r="M112" s="34">
        <v>0</v>
      </c>
      <c r="N112" s="64" t="s">
        <v>839</v>
      </c>
    </row>
    <row r="113" spans="1:14" s="3" customFormat="1" ht="12" x14ac:dyDescent="0.2">
      <c r="A113" s="14" t="s">
        <v>157</v>
      </c>
      <c r="B113" s="457" t="s">
        <v>158</v>
      </c>
      <c r="C113" s="458"/>
      <c r="D113" s="458"/>
      <c r="E113" s="458"/>
      <c r="F113" s="458"/>
      <c r="G113" s="458"/>
      <c r="H113" s="459"/>
      <c r="I113" s="15" t="s">
        <v>19</v>
      </c>
      <c r="J113" s="69">
        <f>J85+J100</f>
        <v>0</v>
      </c>
      <c r="K113" s="6">
        <v>0</v>
      </c>
      <c r="L113" s="6">
        <v>0</v>
      </c>
      <c r="M113" s="34">
        <v>0</v>
      </c>
      <c r="N113" s="64" t="s">
        <v>839</v>
      </c>
    </row>
    <row r="114" spans="1:14" s="3" customFormat="1" ht="24" customHeight="1" x14ac:dyDescent="0.2">
      <c r="A114" s="14" t="s">
        <v>159</v>
      </c>
      <c r="B114" s="466" t="s">
        <v>160</v>
      </c>
      <c r="C114" s="467"/>
      <c r="D114" s="467"/>
      <c r="E114" s="467"/>
      <c r="F114" s="467"/>
      <c r="G114" s="467"/>
      <c r="H114" s="468"/>
      <c r="I114" s="15" t="s">
        <v>19</v>
      </c>
      <c r="J114" s="14">
        <v>0</v>
      </c>
      <c r="K114" s="6">
        <v>0</v>
      </c>
      <c r="L114" s="6">
        <v>0</v>
      </c>
      <c r="M114" s="34">
        <v>0</v>
      </c>
      <c r="N114" s="64" t="s">
        <v>839</v>
      </c>
    </row>
    <row r="115" spans="1:14" s="3" customFormat="1" ht="24" customHeight="1" x14ac:dyDescent="0.2">
      <c r="A115" s="14" t="s">
        <v>161</v>
      </c>
      <c r="B115" s="460" t="s">
        <v>23</v>
      </c>
      <c r="C115" s="461"/>
      <c r="D115" s="461"/>
      <c r="E115" s="461"/>
      <c r="F115" s="461"/>
      <c r="G115" s="461"/>
      <c r="H115" s="462"/>
      <c r="I115" s="15" t="s">
        <v>19</v>
      </c>
      <c r="J115" s="14">
        <v>0</v>
      </c>
      <c r="K115" s="6">
        <v>0</v>
      </c>
      <c r="L115" s="6">
        <v>0</v>
      </c>
      <c r="M115" s="34">
        <v>0</v>
      </c>
      <c r="N115" s="64" t="s">
        <v>839</v>
      </c>
    </row>
    <row r="116" spans="1:14" s="3" customFormat="1" ht="24" customHeight="1" x14ac:dyDescent="0.2">
      <c r="A116" s="14" t="s">
        <v>162</v>
      </c>
      <c r="B116" s="460" t="s">
        <v>25</v>
      </c>
      <c r="C116" s="461"/>
      <c r="D116" s="461"/>
      <c r="E116" s="461"/>
      <c r="F116" s="461"/>
      <c r="G116" s="461"/>
      <c r="H116" s="462"/>
      <c r="I116" s="15" t="s">
        <v>19</v>
      </c>
      <c r="J116" s="14">
        <v>0</v>
      </c>
      <c r="K116" s="6">
        <v>0</v>
      </c>
      <c r="L116" s="6">
        <v>0</v>
      </c>
      <c r="M116" s="34">
        <v>0</v>
      </c>
      <c r="N116" s="64" t="s">
        <v>839</v>
      </c>
    </row>
    <row r="117" spans="1:14" s="3" customFormat="1" ht="24" customHeight="1" x14ac:dyDescent="0.2">
      <c r="A117" s="14" t="s">
        <v>163</v>
      </c>
      <c r="B117" s="460" t="s">
        <v>27</v>
      </c>
      <c r="C117" s="461"/>
      <c r="D117" s="461"/>
      <c r="E117" s="461"/>
      <c r="F117" s="461"/>
      <c r="G117" s="461"/>
      <c r="H117" s="462"/>
      <c r="I117" s="15" t="s">
        <v>19</v>
      </c>
      <c r="J117" s="14">
        <v>0</v>
      </c>
      <c r="K117" s="6">
        <v>0</v>
      </c>
      <c r="L117" s="6">
        <v>0</v>
      </c>
      <c r="M117" s="34">
        <v>0</v>
      </c>
      <c r="N117" s="64" t="s">
        <v>839</v>
      </c>
    </row>
    <row r="118" spans="1:14" s="3" customFormat="1" ht="12" x14ac:dyDescent="0.2">
      <c r="A118" s="14" t="s">
        <v>164</v>
      </c>
      <c r="B118" s="454" t="s">
        <v>29</v>
      </c>
      <c r="C118" s="455"/>
      <c r="D118" s="455"/>
      <c r="E118" s="455"/>
      <c r="F118" s="455"/>
      <c r="G118" s="455"/>
      <c r="H118" s="456"/>
      <c r="I118" s="15" t="s">
        <v>19</v>
      </c>
      <c r="J118" s="14">
        <v>0</v>
      </c>
      <c r="K118" s="6">
        <v>0</v>
      </c>
      <c r="L118" s="6">
        <v>0</v>
      </c>
      <c r="M118" s="34">
        <v>0</v>
      </c>
      <c r="N118" s="64" t="s">
        <v>839</v>
      </c>
    </row>
    <row r="119" spans="1:14" s="3" customFormat="1" ht="12" x14ac:dyDescent="0.2">
      <c r="A119" s="14" t="s">
        <v>165</v>
      </c>
      <c r="B119" s="454" t="s">
        <v>31</v>
      </c>
      <c r="C119" s="455"/>
      <c r="D119" s="455"/>
      <c r="E119" s="455"/>
      <c r="F119" s="455"/>
      <c r="G119" s="455"/>
      <c r="H119" s="456"/>
      <c r="I119" s="15" t="s">
        <v>19</v>
      </c>
      <c r="J119" s="14">
        <v>0</v>
      </c>
      <c r="K119" s="6">
        <v>0</v>
      </c>
      <c r="L119" s="6">
        <v>0</v>
      </c>
      <c r="M119" s="34">
        <v>0</v>
      </c>
      <c r="N119" s="64" t="s">
        <v>839</v>
      </c>
    </row>
    <row r="120" spans="1:14" s="3" customFormat="1" ht="12" x14ac:dyDescent="0.2">
      <c r="A120" s="14" t="s">
        <v>166</v>
      </c>
      <c r="B120" s="454" t="s">
        <v>33</v>
      </c>
      <c r="C120" s="455"/>
      <c r="D120" s="455"/>
      <c r="E120" s="455"/>
      <c r="F120" s="455"/>
      <c r="G120" s="455"/>
      <c r="H120" s="456"/>
      <c r="I120" s="15" t="s">
        <v>19</v>
      </c>
      <c r="J120" s="14">
        <v>0</v>
      </c>
      <c r="K120" s="6">
        <v>0</v>
      </c>
      <c r="L120" s="6">
        <v>0</v>
      </c>
      <c r="M120" s="34">
        <v>0</v>
      </c>
      <c r="N120" s="64" t="s">
        <v>839</v>
      </c>
    </row>
    <row r="121" spans="1:14" s="3" customFormat="1" ht="12" x14ac:dyDescent="0.2">
      <c r="A121" s="14" t="s">
        <v>167</v>
      </c>
      <c r="B121" s="454" t="s">
        <v>35</v>
      </c>
      <c r="C121" s="455"/>
      <c r="D121" s="455"/>
      <c r="E121" s="455"/>
      <c r="F121" s="455"/>
      <c r="G121" s="455"/>
      <c r="H121" s="456"/>
      <c r="I121" s="15" t="s">
        <v>19</v>
      </c>
      <c r="J121" s="14">
        <v>0</v>
      </c>
      <c r="K121" s="6">
        <v>0</v>
      </c>
      <c r="L121" s="6">
        <v>0</v>
      </c>
      <c r="M121" s="34">
        <v>0</v>
      </c>
      <c r="N121" s="64" t="s">
        <v>839</v>
      </c>
    </row>
    <row r="122" spans="1:14" s="3" customFormat="1" ht="12" x14ac:dyDescent="0.2">
      <c r="A122" s="14" t="s">
        <v>168</v>
      </c>
      <c r="B122" s="454" t="s">
        <v>37</v>
      </c>
      <c r="C122" s="455"/>
      <c r="D122" s="455"/>
      <c r="E122" s="455"/>
      <c r="F122" s="455"/>
      <c r="G122" s="455"/>
      <c r="H122" s="456"/>
      <c r="I122" s="15" t="s">
        <v>19</v>
      </c>
      <c r="J122" s="14">
        <v>0</v>
      </c>
      <c r="K122" s="6">
        <v>0</v>
      </c>
      <c r="L122" s="6">
        <v>0</v>
      </c>
      <c r="M122" s="34">
        <v>0</v>
      </c>
      <c r="N122" s="64" t="s">
        <v>839</v>
      </c>
    </row>
    <row r="123" spans="1:14" s="3" customFormat="1" ht="12" x14ac:dyDescent="0.2">
      <c r="A123" s="14" t="s">
        <v>169</v>
      </c>
      <c r="B123" s="454" t="s">
        <v>39</v>
      </c>
      <c r="C123" s="455"/>
      <c r="D123" s="455"/>
      <c r="E123" s="455"/>
      <c r="F123" s="455"/>
      <c r="G123" s="455"/>
      <c r="H123" s="456"/>
      <c r="I123" s="15" t="s">
        <v>19</v>
      </c>
      <c r="J123" s="14">
        <v>0</v>
      </c>
      <c r="K123" s="6">
        <v>0</v>
      </c>
      <c r="L123" s="6">
        <v>0</v>
      </c>
      <c r="M123" s="34">
        <v>0</v>
      </c>
      <c r="N123" s="64" t="s">
        <v>839</v>
      </c>
    </row>
    <row r="124" spans="1:14" s="3" customFormat="1" ht="24" customHeight="1" x14ac:dyDescent="0.2">
      <c r="A124" s="14" t="s">
        <v>170</v>
      </c>
      <c r="B124" s="466" t="s">
        <v>41</v>
      </c>
      <c r="C124" s="467"/>
      <c r="D124" s="467"/>
      <c r="E124" s="467"/>
      <c r="F124" s="467"/>
      <c r="G124" s="467"/>
      <c r="H124" s="468"/>
      <c r="I124" s="15" t="s">
        <v>19</v>
      </c>
      <c r="J124" s="14">
        <v>0</v>
      </c>
      <c r="K124" s="6">
        <v>0</v>
      </c>
      <c r="L124" s="6">
        <v>0</v>
      </c>
      <c r="M124" s="34">
        <v>0</v>
      </c>
      <c r="N124" s="64" t="s">
        <v>839</v>
      </c>
    </row>
    <row r="125" spans="1:14" s="3" customFormat="1" ht="12" x14ac:dyDescent="0.2">
      <c r="A125" s="14" t="s">
        <v>171</v>
      </c>
      <c r="B125" s="451" t="s">
        <v>43</v>
      </c>
      <c r="C125" s="452"/>
      <c r="D125" s="452"/>
      <c r="E125" s="452"/>
      <c r="F125" s="452"/>
      <c r="G125" s="452"/>
      <c r="H125" s="453"/>
      <c r="I125" s="15" t="s">
        <v>19</v>
      </c>
      <c r="J125" s="14">
        <v>0</v>
      </c>
      <c r="K125" s="6">
        <v>0</v>
      </c>
      <c r="L125" s="6">
        <v>0</v>
      </c>
      <c r="M125" s="34">
        <v>0</v>
      </c>
      <c r="N125" s="64" t="s">
        <v>839</v>
      </c>
    </row>
    <row r="126" spans="1:14" s="3" customFormat="1" ht="12" x14ac:dyDescent="0.2">
      <c r="A126" s="14" t="s">
        <v>172</v>
      </c>
      <c r="B126" s="451" t="s">
        <v>45</v>
      </c>
      <c r="C126" s="452"/>
      <c r="D126" s="452"/>
      <c r="E126" s="452"/>
      <c r="F126" s="452"/>
      <c r="G126" s="452"/>
      <c r="H126" s="453"/>
      <c r="I126" s="15" t="s">
        <v>19</v>
      </c>
      <c r="J126" s="14">
        <v>0</v>
      </c>
      <c r="K126" s="6">
        <v>0</v>
      </c>
      <c r="L126" s="6">
        <v>0</v>
      </c>
      <c r="M126" s="34">
        <v>0</v>
      </c>
      <c r="N126" s="64" t="s">
        <v>839</v>
      </c>
    </row>
    <row r="127" spans="1:14" s="3" customFormat="1" ht="12" x14ac:dyDescent="0.2">
      <c r="A127" s="14" t="s">
        <v>173</v>
      </c>
      <c r="B127" s="454" t="s">
        <v>47</v>
      </c>
      <c r="C127" s="455"/>
      <c r="D127" s="455"/>
      <c r="E127" s="455"/>
      <c r="F127" s="455"/>
      <c r="G127" s="455"/>
      <c r="H127" s="456"/>
      <c r="I127" s="15" t="s">
        <v>19</v>
      </c>
      <c r="J127" s="14">
        <v>0</v>
      </c>
      <c r="K127" s="6">
        <v>0</v>
      </c>
      <c r="L127" s="6">
        <v>0</v>
      </c>
      <c r="M127" s="34">
        <v>0</v>
      </c>
      <c r="N127" s="64" t="s">
        <v>839</v>
      </c>
    </row>
    <row r="128" spans="1:14" s="3" customFormat="1" ht="12" x14ac:dyDescent="0.2">
      <c r="A128" s="14" t="s">
        <v>174</v>
      </c>
      <c r="B128" s="457" t="s">
        <v>175</v>
      </c>
      <c r="C128" s="458"/>
      <c r="D128" s="458"/>
      <c r="E128" s="458"/>
      <c r="F128" s="458"/>
      <c r="G128" s="458"/>
      <c r="H128" s="459"/>
      <c r="I128" s="15" t="s">
        <v>19</v>
      </c>
      <c r="J128" s="69">
        <f>J113/0.8*0.2</f>
        <v>0</v>
      </c>
      <c r="K128" s="6">
        <v>0</v>
      </c>
      <c r="L128" s="6">
        <v>0</v>
      </c>
      <c r="M128" s="34">
        <v>0</v>
      </c>
      <c r="N128" s="64" t="s">
        <v>839</v>
      </c>
    </row>
    <row r="129" spans="1:14" s="3" customFormat="1" ht="12" x14ac:dyDescent="0.2">
      <c r="A129" s="14" t="s">
        <v>176</v>
      </c>
      <c r="B129" s="454" t="s">
        <v>21</v>
      </c>
      <c r="C129" s="455"/>
      <c r="D129" s="455"/>
      <c r="E129" s="455"/>
      <c r="F129" s="455"/>
      <c r="G129" s="455"/>
      <c r="H129" s="456"/>
      <c r="I129" s="15" t="s">
        <v>19</v>
      </c>
      <c r="J129" s="14">
        <v>0</v>
      </c>
      <c r="K129" s="6">
        <v>0</v>
      </c>
      <c r="L129" s="6">
        <v>0</v>
      </c>
      <c r="M129" s="34">
        <v>0</v>
      </c>
      <c r="N129" s="64" t="s">
        <v>839</v>
      </c>
    </row>
    <row r="130" spans="1:14" s="3" customFormat="1" ht="24" customHeight="1" x14ac:dyDescent="0.2">
      <c r="A130" s="14" t="s">
        <v>177</v>
      </c>
      <c r="B130" s="460" t="s">
        <v>23</v>
      </c>
      <c r="C130" s="461"/>
      <c r="D130" s="461"/>
      <c r="E130" s="461"/>
      <c r="F130" s="461"/>
      <c r="G130" s="461"/>
      <c r="H130" s="462"/>
      <c r="I130" s="15" t="s">
        <v>19</v>
      </c>
      <c r="J130" s="14">
        <v>0</v>
      </c>
      <c r="K130" s="6">
        <v>0</v>
      </c>
      <c r="L130" s="6">
        <v>0</v>
      </c>
      <c r="M130" s="34">
        <v>0</v>
      </c>
      <c r="N130" s="64" t="s">
        <v>839</v>
      </c>
    </row>
    <row r="131" spans="1:14" s="3" customFormat="1" ht="24" customHeight="1" x14ac:dyDescent="0.2">
      <c r="A131" s="14" t="s">
        <v>178</v>
      </c>
      <c r="B131" s="460" t="s">
        <v>25</v>
      </c>
      <c r="C131" s="461"/>
      <c r="D131" s="461"/>
      <c r="E131" s="461"/>
      <c r="F131" s="461"/>
      <c r="G131" s="461"/>
      <c r="H131" s="462"/>
      <c r="I131" s="15" t="s">
        <v>19</v>
      </c>
      <c r="J131" s="14">
        <v>0</v>
      </c>
      <c r="K131" s="6">
        <v>0</v>
      </c>
      <c r="L131" s="6">
        <v>0</v>
      </c>
      <c r="M131" s="34">
        <v>0</v>
      </c>
      <c r="N131" s="64" t="s">
        <v>839</v>
      </c>
    </row>
    <row r="132" spans="1:14" s="3" customFormat="1" ht="24" customHeight="1" x14ac:dyDescent="0.2">
      <c r="A132" s="14" t="s">
        <v>179</v>
      </c>
      <c r="B132" s="460" t="s">
        <v>27</v>
      </c>
      <c r="C132" s="461"/>
      <c r="D132" s="461"/>
      <c r="E132" s="461"/>
      <c r="F132" s="461"/>
      <c r="G132" s="461"/>
      <c r="H132" s="462"/>
      <c r="I132" s="15" t="s">
        <v>19</v>
      </c>
      <c r="J132" s="14">
        <v>0</v>
      </c>
      <c r="K132" s="6">
        <v>0</v>
      </c>
      <c r="L132" s="6">
        <v>0</v>
      </c>
      <c r="M132" s="34">
        <v>0</v>
      </c>
      <c r="N132" s="64" t="s">
        <v>839</v>
      </c>
    </row>
    <row r="133" spans="1:14" s="3" customFormat="1" ht="12" x14ac:dyDescent="0.2">
      <c r="A133" s="14" t="s">
        <v>180</v>
      </c>
      <c r="B133" s="454" t="s">
        <v>181</v>
      </c>
      <c r="C133" s="455"/>
      <c r="D133" s="455"/>
      <c r="E133" s="455"/>
      <c r="F133" s="455"/>
      <c r="G133" s="455"/>
      <c r="H133" s="456"/>
      <c r="I133" s="15" t="s">
        <v>19</v>
      </c>
      <c r="J133" s="14">
        <v>0</v>
      </c>
      <c r="K133" s="6">
        <v>0</v>
      </c>
      <c r="L133" s="6">
        <v>0</v>
      </c>
      <c r="M133" s="34">
        <v>0</v>
      </c>
      <c r="N133" s="64" t="s">
        <v>839</v>
      </c>
    </row>
    <row r="134" spans="1:14" s="3" customFormat="1" ht="12" x14ac:dyDescent="0.2">
      <c r="A134" s="14" t="s">
        <v>182</v>
      </c>
      <c r="B134" s="454" t="s">
        <v>183</v>
      </c>
      <c r="C134" s="455"/>
      <c r="D134" s="455"/>
      <c r="E134" s="455"/>
      <c r="F134" s="455"/>
      <c r="G134" s="455"/>
      <c r="H134" s="456"/>
      <c r="I134" s="15" t="s">
        <v>19</v>
      </c>
      <c r="J134" s="14">
        <v>4.2145200000000003</v>
      </c>
      <c r="K134" s="6">
        <v>0</v>
      </c>
      <c r="L134" s="6">
        <v>0</v>
      </c>
      <c r="M134" s="34">
        <v>0</v>
      </c>
      <c r="N134" s="64" t="s">
        <v>839</v>
      </c>
    </row>
    <row r="135" spans="1:14" s="3" customFormat="1" ht="12" x14ac:dyDescent="0.2">
      <c r="A135" s="14" t="s">
        <v>184</v>
      </c>
      <c r="B135" s="454" t="s">
        <v>185</v>
      </c>
      <c r="C135" s="455"/>
      <c r="D135" s="455"/>
      <c r="E135" s="455"/>
      <c r="F135" s="455"/>
      <c r="G135" s="455"/>
      <c r="H135" s="456"/>
      <c r="I135" s="15" t="s">
        <v>19</v>
      </c>
      <c r="J135" s="14"/>
      <c r="K135" s="6">
        <v>0</v>
      </c>
      <c r="L135" s="6">
        <v>0</v>
      </c>
      <c r="M135" s="34">
        <v>0</v>
      </c>
      <c r="N135" s="64" t="s">
        <v>839</v>
      </c>
    </row>
    <row r="136" spans="1:14" s="3" customFormat="1" ht="12" x14ac:dyDescent="0.2">
      <c r="A136" s="14" t="s">
        <v>186</v>
      </c>
      <c r="B136" s="454" t="s">
        <v>187</v>
      </c>
      <c r="C136" s="455"/>
      <c r="D136" s="455"/>
      <c r="E136" s="455"/>
      <c r="F136" s="455"/>
      <c r="G136" s="455"/>
      <c r="H136" s="456"/>
      <c r="I136" s="15" t="s">
        <v>19</v>
      </c>
      <c r="J136" s="14">
        <v>0</v>
      </c>
      <c r="K136" s="6">
        <v>0</v>
      </c>
      <c r="L136" s="6">
        <v>0</v>
      </c>
      <c r="M136" s="34">
        <v>0</v>
      </c>
      <c r="N136" s="64" t="s">
        <v>839</v>
      </c>
    </row>
    <row r="137" spans="1:14" s="3" customFormat="1" ht="12" x14ac:dyDescent="0.2">
      <c r="A137" s="14" t="s">
        <v>188</v>
      </c>
      <c r="B137" s="454" t="s">
        <v>189</v>
      </c>
      <c r="C137" s="455"/>
      <c r="D137" s="455"/>
      <c r="E137" s="455"/>
      <c r="F137" s="455"/>
      <c r="G137" s="455"/>
      <c r="H137" s="456"/>
      <c r="I137" s="15" t="s">
        <v>19</v>
      </c>
      <c r="J137" s="14">
        <v>0</v>
      </c>
      <c r="K137" s="6">
        <v>0</v>
      </c>
      <c r="L137" s="6">
        <v>0</v>
      </c>
      <c r="M137" s="34">
        <v>0</v>
      </c>
      <c r="N137" s="64" t="s">
        <v>839</v>
      </c>
    </row>
    <row r="138" spans="1:14" s="3" customFormat="1" ht="12" x14ac:dyDescent="0.2">
      <c r="A138" s="14" t="s">
        <v>190</v>
      </c>
      <c r="B138" s="454" t="s">
        <v>191</v>
      </c>
      <c r="C138" s="455"/>
      <c r="D138" s="455"/>
      <c r="E138" s="455"/>
      <c r="F138" s="455"/>
      <c r="G138" s="455"/>
      <c r="H138" s="456"/>
      <c r="I138" s="15" t="s">
        <v>19</v>
      </c>
      <c r="J138" s="14">
        <v>0</v>
      </c>
      <c r="K138" s="6">
        <v>0</v>
      </c>
      <c r="L138" s="6">
        <v>0</v>
      </c>
      <c r="M138" s="34">
        <v>0</v>
      </c>
      <c r="N138" s="64" t="s">
        <v>839</v>
      </c>
    </row>
    <row r="139" spans="1:14" s="3" customFormat="1" ht="24" customHeight="1" x14ac:dyDescent="0.2">
      <c r="A139" s="14" t="s">
        <v>192</v>
      </c>
      <c r="B139" s="466" t="s">
        <v>41</v>
      </c>
      <c r="C139" s="467"/>
      <c r="D139" s="467"/>
      <c r="E139" s="467"/>
      <c r="F139" s="467"/>
      <c r="G139" s="467"/>
      <c r="H139" s="468"/>
      <c r="I139" s="15" t="s">
        <v>19</v>
      </c>
      <c r="J139" s="14">
        <v>0</v>
      </c>
      <c r="K139" s="6">
        <v>0</v>
      </c>
      <c r="L139" s="6">
        <v>0</v>
      </c>
      <c r="M139" s="34">
        <v>0</v>
      </c>
      <c r="N139" s="64" t="s">
        <v>839</v>
      </c>
    </row>
    <row r="140" spans="1:14" s="3" customFormat="1" ht="12" x14ac:dyDescent="0.2">
      <c r="A140" s="14" t="s">
        <v>193</v>
      </c>
      <c r="B140" s="451" t="s">
        <v>43</v>
      </c>
      <c r="C140" s="452"/>
      <c r="D140" s="452"/>
      <c r="E140" s="452"/>
      <c r="F140" s="452"/>
      <c r="G140" s="452"/>
      <c r="H140" s="453"/>
      <c r="I140" s="15" t="s">
        <v>19</v>
      </c>
      <c r="J140" s="14">
        <v>0</v>
      </c>
      <c r="K140" s="6">
        <v>0</v>
      </c>
      <c r="L140" s="6">
        <v>0</v>
      </c>
      <c r="M140" s="34">
        <v>0</v>
      </c>
      <c r="N140" s="64" t="s">
        <v>839</v>
      </c>
    </row>
    <row r="141" spans="1:14" s="3" customFormat="1" ht="12" x14ac:dyDescent="0.2">
      <c r="A141" s="14" t="s">
        <v>194</v>
      </c>
      <c r="B141" s="451" t="s">
        <v>45</v>
      </c>
      <c r="C141" s="452"/>
      <c r="D141" s="452"/>
      <c r="E141" s="452"/>
      <c r="F141" s="452"/>
      <c r="G141" s="452"/>
      <c r="H141" s="453"/>
      <c r="I141" s="15" t="s">
        <v>19</v>
      </c>
      <c r="J141" s="14">
        <v>0</v>
      </c>
      <c r="K141" s="6">
        <v>0</v>
      </c>
      <c r="L141" s="6">
        <v>0</v>
      </c>
      <c r="M141" s="34">
        <v>0</v>
      </c>
      <c r="N141" s="64" t="s">
        <v>839</v>
      </c>
    </row>
    <row r="142" spans="1:14" s="3" customFormat="1" ht="12" x14ac:dyDescent="0.2">
      <c r="A142" s="14" t="s">
        <v>195</v>
      </c>
      <c r="B142" s="454" t="s">
        <v>196</v>
      </c>
      <c r="C142" s="455"/>
      <c r="D142" s="455"/>
      <c r="E142" s="455"/>
      <c r="F142" s="455"/>
      <c r="G142" s="455"/>
      <c r="H142" s="456"/>
      <c r="I142" s="15" t="s">
        <v>19</v>
      </c>
      <c r="J142" s="14">
        <v>0</v>
      </c>
      <c r="K142" s="6">
        <v>0</v>
      </c>
      <c r="L142" s="6">
        <v>0</v>
      </c>
      <c r="M142" s="34">
        <v>0</v>
      </c>
      <c r="N142" s="64" t="s">
        <v>839</v>
      </c>
    </row>
    <row r="143" spans="1:14" s="3" customFormat="1" ht="12" x14ac:dyDescent="0.2">
      <c r="A143" s="14" t="s">
        <v>197</v>
      </c>
      <c r="B143" s="457" t="s">
        <v>198</v>
      </c>
      <c r="C143" s="458"/>
      <c r="D143" s="458"/>
      <c r="E143" s="458"/>
      <c r="F143" s="458"/>
      <c r="G143" s="458"/>
      <c r="H143" s="459"/>
      <c r="I143" s="15" t="s">
        <v>19</v>
      </c>
      <c r="J143" s="69">
        <f>J113-J128</f>
        <v>0</v>
      </c>
      <c r="K143" s="6">
        <v>0</v>
      </c>
      <c r="L143" s="6">
        <v>0</v>
      </c>
      <c r="M143" s="34">
        <v>0</v>
      </c>
      <c r="N143" s="64" t="s">
        <v>839</v>
      </c>
    </row>
    <row r="144" spans="1:14" s="3" customFormat="1" ht="12" x14ac:dyDescent="0.2">
      <c r="A144" s="14" t="s">
        <v>199</v>
      </c>
      <c r="B144" s="454" t="s">
        <v>21</v>
      </c>
      <c r="C144" s="455"/>
      <c r="D144" s="455"/>
      <c r="E144" s="455"/>
      <c r="F144" s="455"/>
      <c r="G144" s="455"/>
      <c r="H144" s="456"/>
      <c r="I144" s="15" t="s">
        <v>19</v>
      </c>
      <c r="J144" s="14">
        <v>0</v>
      </c>
      <c r="K144" s="6">
        <v>0</v>
      </c>
      <c r="L144" s="6">
        <v>0</v>
      </c>
      <c r="M144" s="34">
        <v>0</v>
      </c>
      <c r="N144" s="64" t="s">
        <v>839</v>
      </c>
    </row>
    <row r="145" spans="1:14" s="3" customFormat="1" ht="24" customHeight="1" x14ac:dyDescent="0.2">
      <c r="A145" s="14" t="s">
        <v>200</v>
      </c>
      <c r="B145" s="460" t="s">
        <v>23</v>
      </c>
      <c r="C145" s="461"/>
      <c r="D145" s="461"/>
      <c r="E145" s="461"/>
      <c r="F145" s="461"/>
      <c r="G145" s="461"/>
      <c r="H145" s="462"/>
      <c r="I145" s="15" t="s">
        <v>19</v>
      </c>
      <c r="J145" s="14">
        <v>0</v>
      </c>
      <c r="K145" s="6">
        <v>0</v>
      </c>
      <c r="L145" s="6">
        <v>0</v>
      </c>
      <c r="M145" s="34">
        <v>0</v>
      </c>
      <c r="N145" s="64" t="s">
        <v>839</v>
      </c>
    </row>
    <row r="146" spans="1:14" s="3" customFormat="1" ht="24" customHeight="1" x14ac:dyDescent="0.2">
      <c r="A146" s="14" t="s">
        <v>201</v>
      </c>
      <c r="B146" s="460" t="s">
        <v>25</v>
      </c>
      <c r="C146" s="461"/>
      <c r="D146" s="461"/>
      <c r="E146" s="461"/>
      <c r="F146" s="461"/>
      <c r="G146" s="461"/>
      <c r="H146" s="462"/>
      <c r="I146" s="15" t="s">
        <v>19</v>
      </c>
      <c r="J146" s="14">
        <v>0</v>
      </c>
      <c r="K146" s="6">
        <v>0</v>
      </c>
      <c r="L146" s="6">
        <v>0</v>
      </c>
      <c r="M146" s="34">
        <v>0</v>
      </c>
      <c r="N146" s="64" t="s">
        <v>839</v>
      </c>
    </row>
    <row r="147" spans="1:14" s="3" customFormat="1" ht="24" customHeight="1" x14ac:dyDescent="0.2">
      <c r="A147" s="14" t="s">
        <v>202</v>
      </c>
      <c r="B147" s="460" t="s">
        <v>27</v>
      </c>
      <c r="C147" s="461"/>
      <c r="D147" s="461"/>
      <c r="E147" s="461"/>
      <c r="F147" s="461"/>
      <c r="G147" s="461"/>
      <c r="H147" s="462"/>
      <c r="I147" s="15" t="s">
        <v>19</v>
      </c>
      <c r="J147" s="14">
        <v>0</v>
      </c>
      <c r="K147" s="6">
        <v>0</v>
      </c>
      <c r="L147" s="6">
        <v>0</v>
      </c>
      <c r="M147" s="34">
        <v>0</v>
      </c>
      <c r="N147" s="64" t="s">
        <v>839</v>
      </c>
    </row>
    <row r="148" spans="1:14" s="3" customFormat="1" ht="12" x14ac:dyDescent="0.2">
      <c r="A148" s="14" t="s">
        <v>203</v>
      </c>
      <c r="B148" s="454" t="s">
        <v>29</v>
      </c>
      <c r="C148" s="455"/>
      <c r="D148" s="455"/>
      <c r="E148" s="455"/>
      <c r="F148" s="455"/>
      <c r="G148" s="455"/>
      <c r="H148" s="456"/>
      <c r="I148" s="15" t="s">
        <v>19</v>
      </c>
      <c r="J148" s="14">
        <v>0</v>
      </c>
      <c r="K148" s="6">
        <v>0</v>
      </c>
      <c r="L148" s="6">
        <v>0</v>
      </c>
      <c r="M148" s="34">
        <v>0</v>
      </c>
      <c r="N148" s="64" t="s">
        <v>839</v>
      </c>
    </row>
    <row r="149" spans="1:14" s="3" customFormat="1" ht="12" x14ac:dyDescent="0.2">
      <c r="A149" s="14" t="s">
        <v>204</v>
      </c>
      <c r="B149" s="454" t="s">
        <v>31</v>
      </c>
      <c r="C149" s="455"/>
      <c r="D149" s="455"/>
      <c r="E149" s="455"/>
      <c r="F149" s="455"/>
      <c r="G149" s="455"/>
      <c r="H149" s="456"/>
      <c r="I149" s="15" t="s">
        <v>19</v>
      </c>
      <c r="J149" s="14">
        <v>0</v>
      </c>
      <c r="K149" s="6">
        <v>0</v>
      </c>
      <c r="L149" s="6">
        <v>0</v>
      </c>
      <c r="M149" s="34">
        <v>0</v>
      </c>
      <c r="N149" s="64" t="s">
        <v>839</v>
      </c>
    </row>
    <row r="150" spans="1:14" s="3" customFormat="1" ht="12" x14ac:dyDescent="0.2">
      <c r="A150" s="14" t="s">
        <v>205</v>
      </c>
      <c r="B150" s="454" t="s">
        <v>33</v>
      </c>
      <c r="C150" s="455"/>
      <c r="D150" s="455"/>
      <c r="E150" s="455"/>
      <c r="F150" s="455"/>
      <c r="G150" s="455"/>
      <c r="H150" s="456"/>
      <c r="I150" s="15" t="s">
        <v>19</v>
      </c>
      <c r="J150" s="14">
        <v>0</v>
      </c>
      <c r="K150" s="6">
        <v>0</v>
      </c>
      <c r="L150" s="6">
        <v>0</v>
      </c>
      <c r="M150" s="34">
        <v>0</v>
      </c>
      <c r="N150" s="64" t="s">
        <v>839</v>
      </c>
    </row>
    <row r="151" spans="1:14" s="3" customFormat="1" ht="12" x14ac:dyDescent="0.2">
      <c r="A151" s="14" t="s">
        <v>206</v>
      </c>
      <c r="B151" s="454" t="s">
        <v>35</v>
      </c>
      <c r="C151" s="455"/>
      <c r="D151" s="455"/>
      <c r="E151" s="455"/>
      <c r="F151" s="455"/>
      <c r="G151" s="455"/>
      <c r="H151" s="456"/>
      <c r="I151" s="15" t="s">
        <v>19</v>
      </c>
      <c r="J151" s="14">
        <v>0</v>
      </c>
      <c r="K151" s="6">
        <v>0</v>
      </c>
      <c r="L151" s="6">
        <v>0</v>
      </c>
      <c r="M151" s="34">
        <v>0</v>
      </c>
      <c r="N151" s="64" t="s">
        <v>839</v>
      </c>
    </row>
    <row r="152" spans="1:14" s="3" customFormat="1" ht="12" x14ac:dyDescent="0.2">
      <c r="A152" s="14" t="s">
        <v>207</v>
      </c>
      <c r="B152" s="454" t="s">
        <v>37</v>
      </c>
      <c r="C152" s="455"/>
      <c r="D152" s="455"/>
      <c r="E152" s="455"/>
      <c r="F152" s="455"/>
      <c r="G152" s="455"/>
      <c r="H152" s="456"/>
      <c r="I152" s="15" t="s">
        <v>19</v>
      </c>
      <c r="J152" s="14">
        <v>0</v>
      </c>
      <c r="K152" s="6">
        <v>0</v>
      </c>
      <c r="L152" s="6">
        <v>0</v>
      </c>
      <c r="M152" s="34">
        <v>0</v>
      </c>
      <c r="N152" s="64" t="s">
        <v>839</v>
      </c>
    </row>
    <row r="153" spans="1:14" s="3" customFormat="1" ht="12" x14ac:dyDescent="0.2">
      <c r="A153" s="14" t="s">
        <v>208</v>
      </c>
      <c r="B153" s="454" t="s">
        <v>39</v>
      </c>
      <c r="C153" s="455"/>
      <c r="D153" s="455"/>
      <c r="E153" s="455"/>
      <c r="F153" s="455"/>
      <c r="G153" s="455"/>
      <c r="H153" s="456"/>
      <c r="I153" s="15" t="s">
        <v>19</v>
      </c>
      <c r="J153" s="14">
        <v>0</v>
      </c>
      <c r="K153" s="6">
        <v>0</v>
      </c>
      <c r="L153" s="6">
        <v>0</v>
      </c>
      <c r="M153" s="34">
        <v>0</v>
      </c>
      <c r="N153" s="64" t="s">
        <v>839</v>
      </c>
    </row>
    <row r="154" spans="1:14" s="3" customFormat="1" ht="24" customHeight="1" x14ac:dyDescent="0.2">
      <c r="A154" s="14" t="s">
        <v>209</v>
      </c>
      <c r="B154" s="466" t="s">
        <v>41</v>
      </c>
      <c r="C154" s="467"/>
      <c r="D154" s="467"/>
      <c r="E154" s="467"/>
      <c r="F154" s="467"/>
      <c r="G154" s="467"/>
      <c r="H154" s="468"/>
      <c r="I154" s="15" t="s">
        <v>19</v>
      </c>
      <c r="J154" s="14">
        <v>0</v>
      </c>
      <c r="K154" s="6">
        <v>0</v>
      </c>
      <c r="L154" s="6">
        <v>0</v>
      </c>
      <c r="M154" s="34">
        <v>0</v>
      </c>
      <c r="N154" s="64" t="s">
        <v>839</v>
      </c>
    </row>
    <row r="155" spans="1:14" s="3" customFormat="1" ht="12.75" customHeight="1" x14ac:dyDescent="0.2">
      <c r="A155" s="14" t="s">
        <v>210</v>
      </c>
      <c r="B155" s="451" t="s">
        <v>43</v>
      </c>
      <c r="C155" s="452"/>
      <c r="D155" s="452"/>
      <c r="E155" s="452"/>
      <c r="F155" s="452"/>
      <c r="G155" s="452"/>
      <c r="H155" s="453"/>
      <c r="I155" s="15" t="s">
        <v>19</v>
      </c>
      <c r="J155" s="14">
        <v>0</v>
      </c>
      <c r="K155" s="6">
        <v>0</v>
      </c>
      <c r="L155" s="6">
        <v>0</v>
      </c>
      <c r="M155" s="34">
        <v>0</v>
      </c>
      <c r="N155" s="64" t="s">
        <v>839</v>
      </c>
    </row>
    <row r="156" spans="1:14" s="3" customFormat="1" ht="12.75" customHeight="1" x14ac:dyDescent="0.2">
      <c r="A156" s="14" t="s">
        <v>211</v>
      </c>
      <c r="B156" s="451" t="s">
        <v>45</v>
      </c>
      <c r="C156" s="452"/>
      <c r="D156" s="452"/>
      <c r="E156" s="452"/>
      <c r="F156" s="452"/>
      <c r="G156" s="452"/>
      <c r="H156" s="453"/>
      <c r="I156" s="15" t="s">
        <v>19</v>
      </c>
      <c r="J156" s="14">
        <v>0</v>
      </c>
      <c r="K156" s="6">
        <v>0</v>
      </c>
      <c r="L156" s="6">
        <v>0</v>
      </c>
      <c r="M156" s="34">
        <v>0</v>
      </c>
      <c r="N156" s="64" t="s">
        <v>839</v>
      </c>
    </row>
    <row r="157" spans="1:14" s="3" customFormat="1" ht="12.75" customHeight="1" x14ac:dyDescent="0.2">
      <c r="A157" s="14" t="s">
        <v>212</v>
      </c>
      <c r="B157" s="454" t="s">
        <v>47</v>
      </c>
      <c r="C157" s="455"/>
      <c r="D157" s="455"/>
      <c r="E157" s="455"/>
      <c r="F157" s="455"/>
      <c r="G157" s="455"/>
      <c r="H157" s="456"/>
      <c r="I157" s="15" t="s">
        <v>19</v>
      </c>
      <c r="J157" s="14">
        <v>0</v>
      </c>
      <c r="K157" s="6">
        <v>0</v>
      </c>
      <c r="L157" s="6">
        <v>0</v>
      </c>
      <c r="M157" s="34">
        <v>0</v>
      </c>
      <c r="N157" s="64" t="s">
        <v>839</v>
      </c>
    </row>
    <row r="158" spans="1:14" s="3" customFormat="1" ht="12.75" customHeight="1" x14ac:dyDescent="0.2">
      <c r="A158" s="14" t="s">
        <v>213</v>
      </c>
      <c r="B158" s="451" t="s">
        <v>214</v>
      </c>
      <c r="C158" s="452"/>
      <c r="D158" s="452"/>
      <c r="E158" s="452"/>
      <c r="F158" s="452"/>
      <c r="G158" s="452"/>
      <c r="H158" s="453"/>
      <c r="I158" s="15" t="s">
        <v>19</v>
      </c>
      <c r="J158" s="14">
        <v>0</v>
      </c>
      <c r="K158" s="6">
        <v>0</v>
      </c>
      <c r="L158" s="6">
        <v>0</v>
      </c>
      <c r="M158" s="34">
        <v>0</v>
      </c>
      <c r="N158" s="64" t="s">
        <v>839</v>
      </c>
    </row>
    <row r="159" spans="1:14" s="3" customFormat="1" ht="12.75" customHeight="1" x14ac:dyDescent="0.2">
      <c r="A159" s="14" t="s">
        <v>215</v>
      </c>
      <c r="B159" s="454" t="s">
        <v>216</v>
      </c>
      <c r="C159" s="455"/>
      <c r="D159" s="455"/>
      <c r="E159" s="455"/>
      <c r="F159" s="455"/>
      <c r="G159" s="455"/>
      <c r="H159" s="456"/>
      <c r="I159" s="15" t="s">
        <v>19</v>
      </c>
      <c r="J159" s="14">
        <v>0</v>
      </c>
      <c r="K159" s="6">
        <v>0</v>
      </c>
      <c r="L159" s="6">
        <v>0</v>
      </c>
      <c r="M159" s="34">
        <v>0</v>
      </c>
      <c r="N159" s="64" t="s">
        <v>839</v>
      </c>
    </row>
    <row r="160" spans="1:14" s="3" customFormat="1" ht="12.75" customHeight="1" x14ac:dyDescent="0.2">
      <c r="A160" s="14" t="s">
        <v>217</v>
      </c>
      <c r="B160" s="454" t="s">
        <v>218</v>
      </c>
      <c r="C160" s="455"/>
      <c r="D160" s="455"/>
      <c r="E160" s="455"/>
      <c r="F160" s="455"/>
      <c r="G160" s="455"/>
      <c r="H160" s="456"/>
      <c r="I160" s="15" t="s">
        <v>19</v>
      </c>
      <c r="J160" s="14">
        <v>0</v>
      </c>
      <c r="K160" s="6">
        <v>0</v>
      </c>
      <c r="L160" s="6">
        <v>0</v>
      </c>
      <c r="M160" s="34">
        <v>0</v>
      </c>
      <c r="N160" s="64" t="s">
        <v>839</v>
      </c>
    </row>
    <row r="161" spans="1:14" s="3" customFormat="1" ht="24" customHeight="1" x14ac:dyDescent="0.2">
      <c r="A161" s="14" t="s">
        <v>219</v>
      </c>
      <c r="B161" s="502" t="s">
        <v>220</v>
      </c>
      <c r="C161" s="503"/>
      <c r="D161" s="503"/>
      <c r="E161" s="503"/>
      <c r="F161" s="503"/>
      <c r="G161" s="503"/>
      <c r="H161" s="504"/>
      <c r="I161" s="15" t="s">
        <v>19</v>
      </c>
      <c r="J161" s="14">
        <v>0</v>
      </c>
      <c r="K161" s="6">
        <v>0</v>
      </c>
      <c r="L161" s="6">
        <v>0</v>
      </c>
      <c r="M161" s="34">
        <v>0</v>
      </c>
      <c r="N161" s="64" t="s">
        <v>839</v>
      </c>
    </row>
    <row r="162" spans="1:14" s="3" customFormat="1" ht="24" customHeight="1" x14ac:dyDescent="0.2">
      <c r="A162" s="14" t="s">
        <v>221</v>
      </c>
      <c r="B162" s="502" t="s">
        <v>222</v>
      </c>
      <c r="C162" s="503"/>
      <c r="D162" s="503"/>
      <c r="E162" s="503"/>
      <c r="F162" s="503"/>
      <c r="G162" s="503"/>
      <c r="H162" s="504"/>
      <c r="I162" s="15" t="s">
        <v>19</v>
      </c>
      <c r="J162" s="14">
        <v>0</v>
      </c>
      <c r="K162" s="6">
        <v>0</v>
      </c>
      <c r="L162" s="6">
        <v>0</v>
      </c>
      <c r="M162" s="34">
        <v>0</v>
      </c>
      <c r="N162" s="64" t="s">
        <v>839</v>
      </c>
    </row>
    <row r="163" spans="1:14" s="3" customFormat="1" ht="12" x14ac:dyDescent="0.2">
      <c r="A163" s="14" t="s">
        <v>223</v>
      </c>
      <c r="B163" s="454" t="s">
        <v>224</v>
      </c>
      <c r="C163" s="455"/>
      <c r="D163" s="455"/>
      <c r="E163" s="455"/>
      <c r="F163" s="455"/>
      <c r="G163" s="455"/>
      <c r="H163" s="456"/>
      <c r="I163" s="15" t="s">
        <v>19</v>
      </c>
      <c r="J163" s="14">
        <v>0</v>
      </c>
      <c r="K163" s="6">
        <v>0</v>
      </c>
      <c r="L163" s="6">
        <v>0</v>
      </c>
      <c r="M163" s="34">
        <v>0</v>
      </c>
      <c r="N163" s="64" t="s">
        <v>839</v>
      </c>
    </row>
    <row r="164" spans="1:14" s="3" customFormat="1" ht="12" x14ac:dyDescent="0.2">
      <c r="A164" s="14" t="s">
        <v>225</v>
      </c>
      <c r="B164" s="454" t="s">
        <v>226</v>
      </c>
      <c r="C164" s="455"/>
      <c r="D164" s="455"/>
      <c r="E164" s="455"/>
      <c r="F164" s="455"/>
      <c r="G164" s="455"/>
      <c r="H164" s="456"/>
      <c r="I164" s="15" t="s">
        <v>19</v>
      </c>
      <c r="J164" s="14">
        <v>0</v>
      </c>
      <c r="K164" s="6">
        <v>0</v>
      </c>
      <c r="L164" s="6">
        <v>0</v>
      </c>
      <c r="M164" s="34">
        <v>0</v>
      </c>
      <c r="N164" s="64" t="s">
        <v>839</v>
      </c>
    </row>
    <row r="165" spans="1:14" s="3" customFormat="1" ht="24" customHeight="1" x14ac:dyDescent="0.2">
      <c r="A165" s="14" t="s">
        <v>227</v>
      </c>
      <c r="B165" s="502" t="s">
        <v>228</v>
      </c>
      <c r="C165" s="503"/>
      <c r="D165" s="503"/>
      <c r="E165" s="503"/>
      <c r="F165" s="503"/>
      <c r="G165" s="503"/>
      <c r="H165" s="504"/>
      <c r="I165" s="15" t="s">
        <v>19</v>
      </c>
      <c r="J165" s="14">
        <v>0</v>
      </c>
      <c r="K165" s="6">
        <v>0</v>
      </c>
      <c r="L165" s="6">
        <v>0</v>
      </c>
      <c r="M165" s="34">
        <v>0</v>
      </c>
      <c r="N165" s="64" t="s">
        <v>839</v>
      </c>
    </row>
    <row r="166" spans="1:14" s="3" customFormat="1" ht="12" x14ac:dyDescent="0.2">
      <c r="A166" s="14" t="s">
        <v>229</v>
      </c>
      <c r="B166" s="454" t="s">
        <v>230</v>
      </c>
      <c r="C166" s="455"/>
      <c r="D166" s="455"/>
      <c r="E166" s="455"/>
      <c r="F166" s="455"/>
      <c r="G166" s="455"/>
      <c r="H166" s="456"/>
      <c r="I166" s="15" t="s">
        <v>19</v>
      </c>
      <c r="J166" s="14">
        <v>0</v>
      </c>
      <c r="K166" s="6">
        <v>0</v>
      </c>
      <c r="L166" s="6">
        <v>0</v>
      </c>
      <c r="M166" s="34">
        <v>0</v>
      </c>
      <c r="N166" s="64" t="s">
        <v>839</v>
      </c>
    </row>
    <row r="167" spans="1:14" s="3" customFormat="1" ht="12" x14ac:dyDescent="0.2">
      <c r="A167" s="14" t="s">
        <v>231</v>
      </c>
      <c r="B167" s="454" t="s">
        <v>232</v>
      </c>
      <c r="C167" s="455"/>
      <c r="D167" s="455"/>
      <c r="E167" s="455"/>
      <c r="F167" s="455"/>
      <c r="G167" s="455"/>
      <c r="H167" s="456"/>
      <c r="I167" s="15" t="s">
        <v>19</v>
      </c>
      <c r="J167" s="14">
        <v>0</v>
      </c>
      <c r="K167" s="6">
        <v>0</v>
      </c>
      <c r="L167" s="6">
        <v>0</v>
      </c>
      <c r="M167" s="34">
        <v>0</v>
      </c>
      <c r="N167" s="64" t="s">
        <v>839</v>
      </c>
    </row>
    <row r="168" spans="1:14" s="3" customFormat="1" ht="12" x14ac:dyDescent="0.2">
      <c r="A168" s="14" t="s">
        <v>233</v>
      </c>
      <c r="B168" s="457" t="s">
        <v>234</v>
      </c>
      <c r="C168" s="458"/>
      <c r="D168" s="458"/>
      <c r="E168" s="458"/>
      <c r="F168" s="458"/>
      <c r="G168" s="458"/>
      <c r="H168" s="459"/>
      <c r="I168" s="15" t="s">
        <v>19</v>
      </c>
      <c r="J168" s="14">
        <v>0</v>
      </c>
      <c r="K168" s="6">
        <v>0</v>
      </c>
      <c r="L168" s="6">
        <v>0</v>
      </c>
      <c r="M168" s="34">
        <v>0</v>
      </c>
      <c r="N168" s="64" t="s">
        <v>839</v>
      </c>
    </row>
    <row r="169" spans="1:14" s="3" customFormat="1" ht="12" x14ac:dyDescent="0.2">
      <c r="A169" s="14" t="s">
        <v>235</v>
      </c>
      <c r="B169" s="457" t="s">
        <v>236</v>
      </c>
      <c r="C169" s="458"/>
      <c r="D169" s="458"/>
      <c r="E169" s="458"/>
      <c r="F169" s="458"/>
      <c r="G169" s="458"/>
      <c r="H169" s="459"/>
      <c r="I169" s="15" t="s">
        <v>19</v>
      </c>
      <c r="J169" s="14">
        <v>0</v>
      </c>
      <c r="K169" s="6">
        <v>0</v>
      </c>
      <c r="L169" s="6">
        <v>0</v>
      </c>
      <c r="M169" s="34">
        <v>0</v>
      </c>
      <c r="N169" s="64" t="s">
        <v>839</v>
      </c>
    </row>
    <row r="170" spans="1:14" s="3" customFormat="1" ht="12" x14ac:dyDescent="0.2">
      <c r="A170" s="14" t="s">
        <v>237</v>
      </c>
      <c r="B170" s="457" t="s">
        <v>238</v>
      </c>
      <c r="C170" s="458"/>
      <c r="D170" s="458"/>
      <c r="E170" s="458"/>
      <c r="F170" s="458"/>
      <c r="G170" s="458"/>
      <c r="H170" s="459"/>
      <c r="I170" s="15" t="s">
        <v>19</v>
      </c>
      <c r="J170" s="14">
        <v>0</v>
      </c>
      <c r="K170" s="6">
        <v>0</v>
      </c>
      <c r="L170" s="6">
        <v>0</v>
      </c>
      <c r="M170" s="34">
        <v>0</v>
      </c>
      <c r="N170" s="64" t="s">
        <v>839</v>
      </c>
    </row>
    <row r="171" spans="1:14" s="3" customFormat="1" ht="12.75" thickBot="1" x14ac:dyDescent="0.25">
      <c r="A171" s="18" t="s">
        <v>239</v>
      </c>
      <c r="B171" s="508" t="s">
        <v>240</v>
      </c>
      <c r="C171" s="509"/>
      <c r="D171" s="509"/>
      <c r="E171" s="509"/>
      <c r="F171" s="509"/>
      <c r="G171" s="509"/>
      <c r="H171" s="510"/>
      <c r="I171" s="19" t="s">
        <v>19</v>
      </c>
      <c r="J171" s="18">
        <v>0</v>
      </c>
      <c r="K171" s="20">
        <v>0</v>
      </c>
      <c r="L171" s="20">
        <v>0</v>
      </c>
      <c r="M171" s="35">
        <v>0</v>
      </c>
      <c r="N171" s="65" t="s">
        <v>839</v>
      </c>
    </row>
    <row r="172" spans="1:14" s="3" customFormat="1" ht="12" x14ac:dyDescent="0.2">
      <c r="A172" s="11" t="s">
        <v>241</v>
      </c>
      <c r="B172" s="499" t="s">
        <v>110</v>
      </c>
      <c r="C172" s="500"/>
      <c r="D172" s="500"/>
      <c r="E172" s="500"/>
      <c r="F172" s="500"/>
      <c r="G172" s="500"/>
      <c r="H172" s="501"/>
      <c r="I172" s="12" t="s">
        <v>242</v>
      </c>
      <c r="J172" s="11">
        <v>0</v>
      </c>
      <c r="K172" s="16">
        <v>0</v>
      </c>
      <c r="L172" s="16">
        <v>0</v>
      </c>
      <c r="M172" s="36">
        <v>0</v>
      </c>
      <c r="N172" s="66" t="s">
        <v>839</v>
      </c>
    </row>
    <row r="173" spans="1:14" s="3" customFormat="1" ht="12" x14ac:dyDescent="0.2">
      <c r="A173" s="14" t="s">
        <v>243</v>
      </c>
      <c r="B173" s="454" t="s">
        <v>244</v>
      </c>
      <c r="C173" s="455"/>
      <c r="D173" s="455"/>
      <c r="E173" s="455"/>
      <c r="F173" s="455"/>
      <c r="G173" s="455"/>
      <c r="H173" s="456"/>
      <c r="I173" s="15" t="s">
        <v>19</v>
      </c>
      <c r="J173" s="14">
        <v>0</v>
      </c>
      <c r="K173" s="6">
        <v>0</v>
      </c>
      <c r="L173" s="6">
        <v>0</v>
      </c>
      <c r="M173" s="34">
        <v>0</v>
      </c>
      <c r="N173" s="64" t="s">
        <v>839</v>
      </c>
    </row>
    <row r="174" spans="1:14" s="3" customFormat="1" ht="12" x14ac:dyDescent="0.2">
      <c r="A174" s="14" t="s">
        <v>245</v>
      </c>
      <c r="B174" s="451" t="s">
        <v>246</v>
      </c>
      <c r="C174" s="452"/>
      <c r="D174" s="452"/>
      <c r="E174" s="452"/>
      <c r="F174" s="452"/>
      <c r="G174" s="452"/>
      <c r="H174" s="453"/>
      <c r="I174" s="15" t="s">
        <v>19</v>
      </c>
      <c r="J174" s="14">
        <v>0</v>
      </c>
      <c r="K174" s="6">
        <v>0</v>
      </c>
      <c r="L174" s="6">
        <v>0</v>
      </c>
      <c r="M174" s="34">
        <v>0</v>
      </c>
      <c r="N174" s="64" t="s">
        <v>839</v>
      </c>
    </row>
    <row r="175" spans="1:14" s="3" customFormat="1" ht="12" x14ac:dyDescent="0.2">
      <c r="A175" s="14" t="s">
        <v>247</v>
      </c>
      <c r="B175" s="463" t="s">
        <v>248</v>
      </c>
      <c r="C175" s="464"/>
      <c r="D175" s="464"/>
      <c r="E175" s="464"/>
      <c r="F175" s="464"/>
      <c r="G175" s="464"/>
      <c r="H175" s="465"/>
      <c r="I175" s="15" t="s">
        <v>19</v>
      </c>
      <c r="J175" s="14">
        <v>0</v>
      </c>
      <c r="K175" s="6">
        <v>0</v>
      </c>
      <c r="L175" s="6">
        <v>0</v>
      </c>
      <c r="M175" s="34">
        <v>0</v>
      </c>
      <c r="N175" s="64" t="s">
        <v>839</v>
      </c>
    </row>
    <row r="176" spans="1:14" s="3" customFormat="1" ht="24" customHeight="1" x14ac:dyDescent="0.2">
      <c r="A176" s="14" t="s">
        <v>249</v>
      </c>
      <c r="B176" s="505" t="s">
        <v>23</v>
      </c>
      <c r="C176" s="506"/>
      <c r="D176" s="506"/>
      <c r="E176" s="506"/>
      <c r="F176" s="506"/>
      <c r="G176" s="506"/>
      <c r="H176" s="507"/>
      <c r="I176" s="15" t="s">
        <v>19</v>
      </c>
      <c r="J176" s="14">
        <v>0</v>
      </c>
      <c r="K176" s="6">
        <v>0</v>
      </c>
      <c r="L176" s="6">
        <v>0</v>
      </c>
      <c r="M176" s="34">
        <v>0</v>
      </c>
      <c r="N176" s="64" t="s">
        <v>839</v>
      </c>
    </row>
    <row r="177" spans="1:14" s="3" customFormat="1" ht="12" x14ac:dyDescent="0.2">
      <c r="A177" s="14" t="s">
        <v>250</v>
      </c>
      <c r="B177" s="493" t="s">
        <v>248</v>
      </c>
      <c r="C177" s="494"/>
      <c r="D177" s="494"/>
      <c r="E177" s="494"/>
      <c r="F177" s="494"/>
      <c r="G177" s="494"/>
      <c r="H177" s="495"/>
      <c r="I177" s="15" t="s">
        <v>19</v>
      </c>
      <c r="J177" s="14">
        <v>0</v>
      </c>
      <c r="K177" s="6">
        <v>0</v>
      </c>
      <c r="L177" s="6">
        <v>0</v>
      </c>
      <c r="M177" s="34">
        <v>0</v>
      </c>
      <c r="N177" s="64" t="s">
        <v>839</v>
      </c>
    </row>
    <row r="178" spans="1:14" s="3" customFormat="1" ht="24" customHeight="1" x14ac:dyDescent="0.2">
      <c r="A178" s="14" t="s">
        <v>251</v>
      </c>
      <c r="B178" s="505" t="s">
        <v>25</v>
      </c>
      <c r="C178" s="506"/>
      <c r="D178" s="506"/>
      <c r="E178" s="506"/>
      <c r="F178" s="506"/>
      <c r="G178" s="506"/>
      <c r="H178" s="507"/>
      <c r="I178" s="15" t="s">
        <v>19</v>
      </c>
      <c r="J178" s="14">
        <v>0</v>
      </c>
      <c r="K178" s="6">
        <v>0</v>
      </c>
      <c r="L178" s="6">
        <v>0</v>
      </c>
      <c r="M178" s="34">
        <v>0</v>
      </c>
      <c r="N178" s="64" t="s">
        <v>839</v>
      </c>
    </row>
    <row r="179" spans="1:14" s="3" customFormat="1" ht="12" x14ac:dyDescent="0.2">
      <c r="A179" s="14" t="s">
        <v>252</v>
      </c>
      <c r="B179" s="493" t="s">
        <v>248</v>
      </c>
      <c r="C179" s="494"/>
      <c r="D179" s="494"/>
      <c r="E179" s="494"/>
      <c r="F179" s="494"/>
      <c r="G179" s="494"/>
      <c r="H179" s="495"/>
      <c r="I179" s="15" t="s">
        <v>19</v>
      </c>
      <c r="J179" s="14">
        <v>0</v>
      </c>
      <c r="K179" s="6">
        <v>0</v>
      </c>
      <c r="L179" s="6">
        <v>0</v>
      </c>
      <c r="M179" s="34">
        <v>0</v>
      </c>
      <c r="N179" s="64" t="s">
        <v>839</v>
      </c>
    </row>
    <row r="180" spans="1:14" s="3" customFormat="1" ht="24" customHeight="1" x14ac:dyDescent="0.2">
      <c r="A180" s="14" t="s">
        <v>253</v>
      </c>
      <c r="B180" s="505" t="s">
        <v>27</v>
      </c>
      <c r="C180" s="506"/>
      <c r="D180" s="506"/>
      <c r="E180" s="506"/>
      <c r="F180" s="506"/>
      <c r="G180" s="506"/>
      <c r="H180" s="507"/>
      <c r="I180" s="15" t="s">
        <v>19</v>
      </c>
      <c r="J180" s="14">
        <v>0</v>
      </c>
      <c r="K180" s="6">
        <v>0</v>
      </c>
      <c r="L180" s="6">
        <v>0</v>
      </c>
      <c r="M180" s="34">
        <v>0</v>
      </c>
      <c r="N180" s="64" t="s">
        <v>839</v>
      </c>
    </row>
    <row r="181" spans="1:14" s="3" customFormat="1" ht="12" x14ac:dyDescent="0.2">
      <c r="A181" s="14" t="s">
        <v>254</v>
      </c>
      <c r="B181" s="493" t="s">
        <v>248</v>
      </c>
      <c r="C181" s="494"/>
      <c r="D181" s="494"/>
      <c r="E181" s="494"/>
      <c r="F181" s="494"/>
      <c r="G181" s="494"/>
      <c r="H181" s="495"/>
      <c r="I181" s="15" t="s">
        <v>19</v>
      </c>
      <c r="J181" s="14">
        <v>0</v>
      </c>
      <c r="K181" s="6">
        <v>0</v>
      </c>
      <c r="L181" s="6">
        <v>0</v>
      </c>
      <c r="M181" s="34">
        <v>0</v>
      </c>
      <c r="N181" s="64" t="s">
        <v>839</v>
      </c>
    </row>
    <row r="182" spans="1:14" s="3" customFormat="1" ht="12" x14ac:dyDescent="0.2">
      <c r="A182" s="14" t="s">
        <v>255</v>
      </c>
      <c r="B182" s="451" t="s">
        <v>256</v>
      </c>
      <c r="C182" s="452"/>
      <c r="D182" s="452"/>
      <c r="E182" s="452"/>
      <c r="F182" s="452"/>
      <c r="G182" s="452"/>
      <c r="H182" s="453"/>
      <c r="I182" s="15" t="s">
        <v>19</v>
      </c>
      <c r="J182" s="14">
        <v>0</v>
      </c>
      <c r="K182" s="6">
        <v>0</v>
      </c>
      <c r="L182" s="6">
        <v>0</v>
      </c>
      <c r="M182" s="34">
        <v>0</v>
      </c>
      <c r="N182" s="64" t="s">
        <v>839</v>
      </c>
    </row>
    <row r="183" spans="1:14" s="3" customFormat="1" ht="12" x14ac:dyDescent="0.2">
      <c r="A183" s="14" t="s">
        <v>257</v>
      </c>
      <c r="B183" s="463" t="s">
        <v>248</v>
      </c>
      <c r="C183" s="464"/>
      <c r="D183" s="464"/>
      <c r="E183" s="464"/>
      <c r="F183" s="464"/>
      <c r="G183" s="464"/>
      <c r="H183" s="465"/>
      <c r="I183" s="15" t="s">
        <v>19</v>
      </c>
      <c r="J183" s="14">
        <v>0</v>
      </c>
      <c r="K183" s="6">
        <v>0</v>
      </c>
      <c r="L183" s="6">
        <v>0</v>
      </c>
      <c r="M183" s="34">
        <v>0</v>
      </c>
      <c r="N183" s="64" t="s">
        <v>839</v>
      </c>
    </row>
    <row r="184" spans="1:14" s="3" customFormat="1" ht="12" x14ac:dyDescent="0.2">
      <c r="A184" s="14" t="s">
        <v>258</v>
      </c>
      <c r="B184" s="451" t="s">
        <v>259</v>
      </c>
      <c r="C184" s="452"/>
      <c r="D184" s="452"/>
      <c r="E184" s="452"/>
      <c r="F184" s="452"/>
      <c r="G184" s="452"/>
      <c r="H184" s="453"/>
      <c r="I184" s="15" t="s">
        <v>19</v>
      </c>
      <c r="J184" s="14">
        <v>0</v>
      </c>
      <c r="K184" s="6">
        <v>0</v>
      </c>
      <c r="L184" s="6">
        <v>0</v>
      </c>
      <c r="M184" s="34">
        <v>0</v>
      </c>
      <c r="N184" s="64" t="s">
        <v>839</v>
      </c>
    </row>
    <row r="185" spans="1:14" s="3" customFormat="1" ht="12" x14ac:dyDescent="0.2">
      <c r="A185" s="14" t="s">
        <v>260</v>
      </c>
      <c r="B185" s="463" t="s">
        <v>248</v>
      </c>
      <c r="C185" s="464"/>
      <c r="D185" s="464"/>
      <c r="E185" s="464"/>
      <c r="F185" s="464"/>
      <c r="G185" s="464"/>
      <c r="H185" s="465"/>
      <c r="I185" s="15" t="s">
        <v>19</v>
      </c>
      <c r="J185" s="14">
        <v>0</v>
      </c>
      <c r="K185" s="6">
        <v>0</v>
      </c>
      <c r="L185" s="6">
        <v>0</v>
      </c>
      <c r="M185" s="34">
        <v>0</v>
      </c>
      <c r="N185" s="64" t="s">
        <v>839</v>
      </c>
    </row>
    <row r="186" spans="1:14" s="3" customFormat="1" ht="12" x14ac:dyDescent="0.2">
      <c r="A186" s="14" t="s">
        <v>261</v>
      </c>
      <c r="B186" s="451" t="s">
        <v>262</v>
      </c>
      <c r="C186" s="452"/>
      <c r="D186" s="452"/>
      <c r="E186" s="452"/>
      <c r="F186" s="452"/>
      <c r="G186" s="452"/>
      <c r="H186" s="453"/>
      <c r="I186" s="15" t="s">
        <v>19</v>
      </c>
      <c r="J186" s="14">
        <v>0</v>
      </c>
      <c r="K186" s="6">
        <v>0</v>
      </c>
      <c r="L186" s="6">
        <v>0</v>
      </c>
      <c r="M186" s="34">
        <v>0</v>
      </c>
      <c r="N186" s="64" t="s">
        <v>839</v>
      </c>
    </row>
    <row r="187" spans="1:14" s="3" customFormat="1" ht="12" x14ac:dyDescent="0.2">
      <c r="A187" s="14" t="s">
        <v>263</v>
      </c>
      <c r="B187" s="463" t="s">
        <v>248</v>
      </c>
      <c r="C187" s="464"/>
      <c r="D187" s="464"/>
      <c r="E187" s="464"/>
      <c r="F187" s="464"/>
      <c r="G187" s="464"/>
      <c r="H187" s="465"/>
      <c r="I187" s="15" t="s">
        <v>19</v>
      </c>
      <c r="J187" s="14">
        <v>0</v>
      </c>
      <c r="K187" s="6">
        <v>0</v>
      </c>
      <c r="L187" s="6">
        <v>0</v>
      </c>
      <c r="M187" s="34">
        <v>0</v>
      </c>
      <c r="N187" s="64" t="s">
        <v>839</v>
      </c>
    </row>
    <row r="188" spans="1:14" s="3" customFormat="1" ht="12" x14ac:dyDescent="0.2">
      <c r="A188" s="14" t="s">
        <v>264</v>
      </c>
      <c r="B188" s="451" t="s">
        <v>265</v>
      </c>
      <c r="C188" s="452"/>
      <c r="D188" s="452"/>
      <c r="E188" s="452"/>
      <c r="F188" s="452"/>
      <c r="G188" s="452"/>
      <c r="H188" s="453"/>
      <c r="I188" s="15" t="s">
        <v>19</v>
      </c>
      <c r="J188" s="14">
        <v>0</v>
      </c>
      <c r="K188" s="6">
        <v>0</v>
      </c>
      <c r="L188" s="6">
        <v>0</v>
      </c>
      <c r="M188" s="34">
        <v>0</v>
      </c>
      <c r="N188" s="64" t="s">
        <v>839</v>
      </c>
    </row>
    <row r="189" spans="1:14" s="3" customFormat="1" ht="12" x14ac:dyDescent="0.2">
      <c r="A189" s="14" t="s">
        <v>266</v>
      </c>
      <c r="B189" s="463" t="s">
        <v>248</v>
      </c>
      <c r="C189" s="464"/>
      <c r="D189" s="464"/>
      <c r="E189" s="464"/>
      <c r="F189" s="464"/>
      <c r="G189" s="464"/>
      <c r="H189" s="465"/>
      <c r="I189" s="15" t="s">
        <v>19</v>
      </c>
      <c r="J189" s="14">
        <v>0</v>
      </c>
      <c r="K189" s="6">
        <v>0</v>
      </c>
      <c r="L189" s="6">
        <v>0</v>
      </c>
      <c r="M189" s="34">
        <v>0</v>
      </c>
      <c r="N189" s="64" t="s">
        <v>839</v>
      </c>
    </row>
    <row r="190" spans="1:14" s="3" customFormat="1" ht="12" x14ac:dyDescent="0.2">
      <c r="A190" s="14" t="s">
        <v>267</v>
      </c>
      <c r="B190" s="451" t="s">
        <v>268</v>
      </c>
      <c r="C190" s="452"/>
      <c r="D190" s="452"/>
      <c r="E190" s="452"/>
      <c r="F190" s="452"/>
      <c r="G190" s="452"/>
      <c r="H190" s="453"/>
      <c r="I190" s="15" t="s">
        <v>19</v>
      </c>
      <c r="J190" s="14">
        <v>0</v>
      </c>
      <c r="K190" s="6">
        <v>0</v>
      </c>
      <c r="L190" s="6">
        <v>0</v>
      </c>
      <c r="M190" s="34">
        <v>0</v>
      </c>
      <c r="N190" s="64" t="s">
        <v>839</v>
      </c>
    </row>
    <row r="191" spans="1:14" s="3" customFormat="1" ht="12" x14ac:dyDescent="0.2">
      <c r="A191" s="14" t="s">
        <v>269</v>
      </c>
      <c r="B191" s="463" t="s">
        <v>248</v>
      </c>
      <c r="C191" s="464"/>
      <c r="D191" s="464"/>
      <c r="E191" s="464"/>
      <c r="F191" s="464"/>
      <c r="G191" s="464"/>
      <c r="H191" s="465"/>
      <c r="I191" s="15" t="s">
        <v>19</v>
      </c>
      <c r="J191" s="14">
        <v>0</v>
      </c>
      <c r="K191" s="6">
        <v>0</v>
      </c>
      <c r="L191" s="6">
        <v>0</v>
      </c>
      <c r="M191" s="34">
        <v>0</v>
      </c>
      <c r="N191" s="64" t="s">
        <v>839</v>
      </c>
    </row>
    <row r="192" spans="1:14" s="3" customFormat="1" ht="12" x14ac:dyDescent="0.2">
      <c r="A192" s="14" t="s">
        <v>267</v>
      </c>
      <c r="B192" s="451" t="s">
        <v>270</v>
      </c>
      <c r="C192" s="452"/>
      <c r="D192" s="452"/>
      <c r="E192" s="452"/>
      <c r="F192" s="452"/>
      <c r="G192" s="452"/>
      <c r="H192" s="453"/>
      <c r="I192" s="15" t="s">
        <v>19</v>
      </c>
      <c r="J192" s="14">
        <v>0</v>
      </c>
      <c r="K192" s="6">
        <v>0</v>
      </c>
      <c r="L192" s="6">
        <v>0</v>
      </c>
      <c r="M192" s="34">
        <v>0</v>
      </c>
      <c r="N192" s="64" t="s">
        <v>839</v>
      </c>
    </row>
    <row r="193" spans="1:14" s="3" customFormat="1" ht="12" x14ac:dyDescent="0.2">
      <c r="A193" s="14" t="s">
        <v>271</v>
      </c>
      <c r="B193" s="463" t="s">
        <v>248</v>
      </c>
      <c r="C193" s="464"/>
      <c r="D193" s="464"/>
      <c r="E193" s="464"/>
      <c r="F193" s="464"/>
      <c r="G193" s="464"/>
      <c r="H193" s="465"/>
      <c r="I193" s="15" t="s">
        <v>19</v>
      </c>
      <c r="J193" s="14">
        <v>0</v>
      </c>
      <c r="K193" s="6">
        <v>0</v>
      </c>
      <c r="L193" s="6">
        <v>0</v>
      </c>
      <c r="M193" s="34">
        <v>0</v>
      </c>
      <c r="N193" s="64" t="s">
        <v>839</v>
      </c>
    </row>
    <row r="194" spans="1:14" s="3" customFormat="1" ht="24" customHeight="1" x14ac:dyDescent="0.2">
      <c r="A194" s="14" t="s">
        <v>272</v>
      </c>
      <c r="B194" s="460" t="s">
        <v>273</v>
      </c>
      <c r="C194" s="461"/>
      <c r="D194" s="461"/>
      <c r="E194" s="461"/>
      <c r="F194" s="461"/>
      <c r="G194" s="461"/>
      <c r="H194" s="462"/>
      <c r="I194" s="15" t="s">
        <v>19</v>
      </c>
      <c r="J194" s="14">
        <v>0</v>
      </c>
      <c r="K194" s="6">
        <v>0</v>
      </c>
      <c r="L194" s="6">
        <v>0</v>
      </c>
      <c r="M194" s="34">
        <v>0</v>
      </c>
      <c r="N194" s="64" t="s">
        <v>839</v>
      </c>
    </row>
    <row r="195" spans="1:14" s="3" customFormat="1" ht="12" x14ac:dyDescent="0.2">
      <c r="A195" s="14" t="s">
        <v>274</v>
      </c>
      <c r="B195" s="463" t="s">
        <v>248</v>
      </c>
      <c r="C195" s="464"/>
      <c r="D195" s="464"/>
      <c r="E195" s="464"/>
      <c r="F195" s="464"/>
      <c r="G195" s="464"/>
      <c r="H195" s="465"/>
      <c r="I195" s="15" t="s">
        <v>19</v>
      </c>
      <c r="J195" s="14">
        <v>0</v>
      </c>
      <c r="K195" s="6">
        <v>0</v>
      </c>
      <c r="L195" s="6">
        <v>0</v>
      </c>
      <c r="M195" s="34">
        <v>0</v>
      </c>
      <c r="N195" s="64" t="s">
        <v>839</v>
      </c>
    </row>
    <row r="196" spans="1:14" s="3" customFormat="1" ht="12" x14ac:dyDescent="0.2">
      <c r="A196" s="14" t="s">
        <v>275</v>
      </c>
      <c r="B196" s="463" t="s">
        <v>43</v>
      </c>
      <c r="C196" s="464"/>
      <c r="D196" s="464"/>
      <c r="E196" s="464"/>
      <c r="F196" s="464"/>
      <c r="G196" s="464"/>
      <c r="H196" s="465"/>
      <c r="I196" s="15" t="s">
        <v>19</v>
      </c>
      <c r="J196" s="14">
        <v>0</v>
      </c>
      <c r="K196" s="6">
        <v>0</v>
      </c>
      <c r="L196" s="6">
        <v>0</v>
      </c>
      <c r="M196" s="34">
        <v>0</v>
      </c>
      <c r="N196" s="64" t="s">
        <v>839</v>
      </c>
    </row>
    <row r="197" spans="1:14" s="3" customFormat="1" ht="12" x14ac:dyDescent="0.2">
      <c r="A197" s="14" t="s">
        <v>276</v>
      </c>
      <c r="B197" s="493" t="s">
        <v>248</v>
      </c>
      <c r="C197" s="494"/>
      <c r="D197" s="494"/>
      <c r="E197" s="494"/>
      <c r="F197" s="494"/>
      <c r="G197" s="494"/>
      <c r="H197" s="495"/>
      <c r="I197" s="15" t="s">
        <v>19</v>
      </c>
      <c r="J197" s="14">
        <v>0</v>
      </c>
      <c r="K197" s="6">
        <v>0</v>
      </c>
      <c r="L197" s="6">
        <v>0</v>
      </c>
      <c r="M197" s="34">
        <v>0</v>
      </c>
      <c r="N197" s="64" t="s">
        <v>839</v>
      </c>
    </row>
    <row r="198" spans="1:14" s="3" customFormat="1" ht="12" x14ac:dyDescent="0.2">
      <c r="A198" s="14" t="s">
        <v>277</v>
      </c>
      <c r="B198" s="463" t="s">
        <v>45</v>
      </c>
      <c r="C198" s="464"/>
      <c r="D198" s="464"/>
      <c r="E198" s="464"/>
      <c r="F198" s="464"/>
      <c r="G198" s="464"/>
      <c r="H198" s="465"/>
      <c r="I198" s="15" t="s">
        <v>19</v>
      </c>
      <c r="J198" s="14">
        <v>0</v>
      </c>
      <c r="K198" s="6">
        <v>0</v>
      </c>
      <c r="L198" s="6">
        <v>0</v>
      </c>
      <c r="M198" s="34">
        <v>0</v>
      </c>
      <c r="N198" s="64" t="s">
        <v>839</v>
      </c>
    </row>
    <row r="199" spans="1:14" s="3" customFormat="1" ht="12" x14ac:dyDescent="0.2">
      <c r="A199" s="14" t="s">
        <v>278</v>
      </c>
      <c r="B199" s="493" t="s">
        <v>248</v>
      </c>
      <c r="C199" s="494"/>
      <c r="D199" s="494"/>
      <c r="E199" s="494"/>
      <c r="F199" s="494"/>
      <c r="G199" s="494"/>
      <c r="H199" s="495"/>
      <c r="I199" s="15" t="s">
        <v>19</v>
      </c>
      <c r="J199" s="14">
        <v>0</v>
      </c>
      <c r="K199" s="6">
        <v>0</v>
      </c>
      <c r="L199" s="6">
        <v>0</v>
      </c>
      <c r="M199" s="34">
        <v>0</v>
      </c>
      <c r="N199" s="64" t="s">
        <v>839</v>
      </c>
    </row>
    <row r="200" spans="1:14" s="3" customFormat="1" ht="12" x14ac:dyDescent="0.2">
      <c r="A200" s="14" t="s">
        <v>279</v>
      </c>
      <c r="B200" s="451" t="s">
        <v>280</v>
      </c>
      <c r="C200" s="452"/>
      <c r="D200" s="452"/>
      <c r="E200" s="452"/>
      <c r="F200" s="452"/>
      <c r="G200" s="452"/>
      <c r="H200" s="453"/>
      <c r="I200" s="15" t="s">
        <v>19</v>
      </c>
      <c r="J200" s="14">
        <v>0</v>
      </c>
      <c r="K200" s="6">
        <v>0</v>
      </c>
      <c r="L200" s="6">
        <v>0</v>
      </c>
      <c r="M200" s="34">
        <v>0</v>
      </c>
      <c r="N200" s="64" t="s">
        <v>839</v>
      </c>
    </row>
    <row r="201" spans="1:14" s="3" customFormat="1" ht="12" x14ac:dyDescent="0.2">
      <c r="A201" s="14" t="s">
        <v>281</v>
      </c>
      <c r="B201" s="463" t="s">
        <v>248</v>
      </c>
      <c r="C201" s="464"/>
      <c r="D201" s="464"/>
      <c r="E201" s="464"/>
      <c r="F201" s="464"/>
      <c r="G201" s="464"/>
      <c r="H201" s="465"/>
      <c r="I201" s="15" t="s">
        <v>19</v>
      </c>
      <c r="J201" s="14">
        <v>0</v>
      </c>
      <c r="K201" s="6">
        <v>0</v>
      </c>
      <c r="L201" s="6">
        <v>0</v>
      </c>
      <c r="M201" s="34">
        <v>0</v>
      </c>
      <c r="N201" s="64" t="s">
        <v>839</v>
      </c>
    </row>
    <row r="202" spans="1:14" s="3" customFormat="1" ht="12" x14ac:dyDescent="0.2">
      <c r="A202" s="14" t="s">
        <v>282</v>
      </c>
      <c r="B202" s="454" t="s">
        <v>283</v>
      </c>
      <c r="C202" s="455"/>
      <c r="D202" s="455"/>
      <c r="E202" s="455"/>
      <c r="F202" s="455"/>
      <c r="G202" s="455"/>
      <c r="H202" s="456"/>
      <c r="I202" s="15" t="s">
        <v>19</v>
      </c>
      <c r="J202" s="14">
        <v>0</v>
      </c>
      <c r="K202" s="6">
        <v>0</v>
      </c>
      <c r="L202" s="6">
        <v>0</v>
      </c>
      <c r="M202" s="34">
        <v>0</v>
      </c>
      <c r="N202" s="64" t="s">
        <v>839</v>
      </c>
    </row>
    <row r="203" spans="1:14" s="3" customFormat="1" ht="12" x14ac:dyDescent="0.2">
      <c r="A203" s="14" t="s">
        <v>284</v>
      </c>
      <c r="B203" s="451" t="s">
        <v>285</v>
      </c>
      <c r="C203" s="452"/>
      <c r="D203" s="452"/>
      <c r="E203" s="452"/>
      <c r="F203" s="452"/>
      <c r="G203" s="452"/>
      <c r="H203" s="453"/>
      <c r="I203" s="15" t="s">
        <v>19</v>
      </c>
      <c r="J203" s="14">
        <v>0</v>
      </c>
      <c r="K203" s="6">
        <v>0</v>
      </c>
      <c r="L203" s="6">
        <v>0</v>
      </c>
      <c r="M203" s="34">
        <v>0</v>
      </c>
      <c r="N203" s="64" t="s">
        <v>839</v>
      </c>
    </row>
    <row r="204" spans="1:14" s="3" customFormat="1" ht="12" x14ac:dyDescent="0.2">
      <c r="A204" s="14" t="s">
        <v>286</v>
      </c>
      <c r="B204" s="463" t="s">
        <v>248</v>
      </c>
      <c r="C204" s="464"/>
      <c r="D204" s="464"/>
      <c r="E204" s="464"/>
      <c r="F204" s="464"/>
      <c r="G204" s="464"/>
      <c r="H204" s="465"/>
      <c r="I204" s="15" t="s">
        <v>19</v>
      </c>
      <c r="J204" s="14">
        <v>0</v>
      </c>
      <c r="K204" s="6">
        <v>0</v>
      </c>
      <c r="L204" s="6">
        <v>0</v>
      </c>
      <c r="M204" s="34">
        <v>0</v>
      </c>
      <c r="N204" s="64" t="s">
        <v>839</v>
      </c>
    </row>
    <row r="205" spans="1:14" s="3" customFormat="1" ht="12" x14ac:dyDescent="0.2">
      <c r="A205" s="14" t="s">
        <v>287</v>
      </c>
      <c r="B205" s="451" t="s">
        <v>288</v>
      </c>
      <c r="C205" s="452"/>
      <c r="D205" s="452"/>
      <c r="E205" s="452"/>
      <c r="F205" s="452"/>
      <c r="G205" s="452"/>
      <c r="H205" s="453"/>
      <c r="I205" s="15" t="s">
        <v>19</v>
      </c>
      <c r="J205" s="14">
        <v>0</v>
      </c>
      <c r="K205" s="6">
        <v>0</v>
      </c>
      <c r="L205" s="6">
        <v>0</v>
      </c>
      <c r="M205" s="34">
        <v>0</v>
      </c>
      <c r="N205" s="64" t="s">
        <v>839</v>
      </c>
    </row>
    <row r="206" spans="1:14" s="3" customFormat="1" ht="12" x14ac:dyDescent="0.2">
      <c r="A206" s="14" t="s">
        <v>289</v>
      </c>
      <c r="B206" s="463" t="s">
        <v>290</v>
      </c>
      <c r="C206" s="464"/>
      <c r="D206" s="464"/>
      <c r="E206" s="464"/>
      <c r="F206" s="464"/>
      <c r="G206" s="464"/>
      <c r="H206" s="465"/>
      <c r="I206" s="15" t="s">
        <v>19</v>
      </c>
      <c r="J206" s="14">
        <v>0</v>
      </c>
      <c r="K206" s="6">
        <v>0</v>
      </c>
      <c r="L206" s="6">
        <v>0</v>
      </c>
      <c r="M206" s="34">
        <v>0</v>
      </c>
      <c r="N206" s="64" t="s">
        <v>839</v>
      </c>
    </row>
    <row r="207" spans="1:14" s="3" customFormat="1" ht="12" x14ac:dyDescent="0.2">
      <c r="A207" s="14" t="s">
        <v>291</v>
      </c>
      <c r="B207" s="493" t="s">
        <v>248</v>
      </c>
      <c r="C207" s="494"/>
      <c r="D207" s="494"/>
      <c r="E207" s="494"/>
      <c r="F207" s="494"/>
      <c r="G207" s="494"/>
      <c r="H207" s="495"/>
      <c r="I207" s="15" t="s">
        <v>19</v>
      </c>
      <c r="J207" s="14">
        <v>0</v>
      </c>
      <c r="K207" s="6">
        <v>0</v>
      </c>
      <c r="L207" s="6">
        <v>0</v>
      </c>
      <c r="M207" s="34">
        <v>0</v>
      </c>
      <c r="N207" s="64" t="s">
        <v>839</v>
      </c>
    </row>
    <row r="208" spans="1:14" s="3" customFormat="1" ht="12" x14ac:dyDescent="0.2">
      <c r="A208" s="14" t="s">
        <v>292</v>
      </c>
      <c r="B208" s="463" t="s">
        <v>293</v>
      </c>
      <c r="C208" s="464"/>
      <c r="D208" s="464"/>
      <c r="E208" s="464"/>
      <c r="F208" s="464"/>
      <c r="G208" s="464"/>
      <c r="H208" s="465"/>
      <c r="I208" s="15" t="s">
        <v>19</v>
      </c>
      <c r="J208" s="14">
        <v>0</v>
      </c>
      <c r="K208" s="6">
        <v>0</v>
      </c>
      <c r="L208" s="6">
        <v>0</v>
      </c>
      <c r="M208" s="34">
        <v>0</v>
      </c>
      <c r="N208" s="64" t="s">
        <v>839</v>
      </c>
    </row>
    <row r="209" spans="1:14" s="3" customFormat="1" ht="12" x14ac:dyDescent="0.2">
      <c r="A209" s="14" t="s">
        <v>294</v>
      </c>
      <c r="B209" s="493" t="s">
        <v>248</v>
      </c>
      <c r="C209" s="494"/>
      <c r="D209" s="494"/>
      <c r="E209" s="494"/>
      <c r="F209" s="494"/>
      <c r="G209" s="494"/>
      <c r="H209" s="495"/>
      <c r="I209" s="15" t="s">
        <v>19</v>
      </c>
      <c r="J209" s="14">
        <v>0</v>
      </c>
      <c r="K209" s="6">
        <v>0</v>
      </c>
      <c r="L209" s="6">
        <v>0</v>
      </c>
      <c r="M209" s="34">
        <v>0</v>
      </c>
      <c r="N209" s="64" t="s">
        <v>839</v>
      </c>
    </row>
    <row r="210" spans="1:14" s="3" customFormat="1" ht="24" customHeight="1" x14ac:dyDescent="0.2">
      <c r="A210" s="14" t="s">
        <v>295</v>
      </c>
      <c r="B210" s="460" t="s">
        <v>296</v>
      </c>
      <c r="C210" s="461"/>
      <c r="D210" s="461"/>
      <c r="E210" s="461"/>
      <c r="F210" s="461"/>
      <c r="G210" s="461"/>
      <c r="H210" s="462"/>
      <c r="I210" s="15" t="s">
        <v>19</v>
      </c>
      <c r="J210" s="14">
        <v>0</v>
      </c>
      <c r="K210" s="6">
        <v>0</v>
      </c>
      <c r="L210" s="6">
        <v>0</v>
      </c>
      <c r="M210" s="34">
        <v>0</v>
      </c>
      <c r="N210" s="64" t="s">
        <v>839</v>
      </c>
    </row>
    <row r="211" spans="1:14" s="3" customFormat="1" ht="12" x14ac:dyDescent="0.2">
      <c r="A211" s="14" t="s">
        <v>297</v>
      </c>
      <c r="B211" s="463" t="s">
        <v>248</v>
      </c>
      <c r="C211" s="464"/>
      <c r="D211" s="464"/>
      <c r="E211" s="464"/>
      <c r="F211" s="464"/>
      <c r="G211" s="464"/>
      <c r="H211" s="465"/>
      <c r="I211" s="15" t="s">
        <v>19</v>
      </c>
      <c r="J211" s="14">
        <v>0</v>
      </c>
      <c r="K211" s="6">
        <v>0</v>
      </c>
      <c r="L211" s="6">
        <v>0</v>
      </c>
      <c r="M211" s="34">
        <v>0</v>
      </c>
      <c r="N211" s="64" t="s">
        <v>839</v>
      </c>
    </row>
    <row r="212" spans="1:14" s="3" customFormat="1" ht="12" x14ac:dyDescent="0.2">
      <c r="A212" s="14" t="s">
        <v>298</v>
      </c>
      <c r="B212" s="451" t="s">
        <v>299</v>
      </c>
      <c r="C212" s="452"/>
      <c r="D212" s="452"/>
      <c r="E212" s="452"/>
      <c r="F212" s="452"/>
      <c r="G212" s="452"/>
      <c r="H212" s="453"/>
      <c r="I212" s="15" t="s">
        <v>19</v>
      </c>
      <c r="J212" s="14">
        <v>0</v>
      </c>
      <c r="K212" s="6">
        <v>0</v>
      </c>
      <c r="L212" s="6">
        <v>0</v>
      </c>
      <c r="M212" s="34">
        <v>0</v>
      </c>
      <c r="N212" s="64" t="s">
        <v>839</v>
      </c>
    </row>
    <row r="213" spans="1:14" s="3" customFormat="1" ht="12" x14ac:dyDescent="0.2">
      <c r="A213" s="14" t="s">
        <v>300</v>
      </c>
      <c r="B213" s="463" t="s">
        <v>248</v>
      </c>
      <c r="C213" s="464"/>
      <c r="D213" s="464"/>
      <c r="E213" s="464"/>
      <c r="F213" s="464"/>
      <c r="G213" s="464"/>
      <c r="H213" s="465"/>
      <c r="I213" s="15" t="s">
        <v>19</v>
      </c>
      <c r="J213" s="14">
        <v>0</v>
      </c>
      <c r="K213" s="6">
        <v>0</v>
      </c>
      <c r="L213" s="6">
        <v>0</v>
      </c>
      <c r="M213" s="34">
        <v>0</v>
      </c>
      <c r="N213" s="64" t="s">
        <v>839</v>
      </c>
    </row>
    <row r="214" spans="1:14" s="3" customFormat="1" ht="12" x14ac:dyDescent="0.2">
      <c r="A214" s="14" t="s">
        <v>301</v>
      </c>
      <c r="B214" s="451" t="s">
        <v>302</v>
      </c>
      <c r="C214" s="452"/>
      <c r="D214" s="452"/>
      <c r="E214" s="452"/>
      <c r="F214" s="452"/>
      <c r="G214" s="452"/>
      <c r="H214" s="453"/>
      <c r="I214" s="15" t="s">
        <v>19</v>
      </c>
      <c r="J214" s="14">
        <v>0</v>
      </c>
      <c r="K214" s="6">
        <v>0</v>
      </c>
      <c r="L214" s="6">
        <v>0</v>
      </c>
      <c r="M214" s="34">
        <v>0</v>
      </c>
      <c r="N214" s="64" t="s">
        <v>839</v>
      </c>
    </row>
    <row r="215" spans="1:14" s="3" customFormat="1" ht="12" x14ac:dyDescent="0.2">
      <c r="A215" s="14" t="s">
        <v>303</v>
      </c>
      <c r="B215" s="463" t="s">
        <v>248</v>
      </c>
      <c r="C215" s="464"/>
      <c r="D215" s="464"/>
      <c r="E215" s="464"/>
      <c r="F215" s="464"/>
      <c r="G215" s="464"/>
      <c r="H215" s="465"/>
      <c r="I215" s="15" t="s">
        <v>19</v>
      </c>
      <c r="J215" s="14">
        <v>0</v>
      </c>
      <c r="K215" s="6">
        <v>0</v>
      </c>
      <c r="L215" s="6">
        <v>0</v>
      </c>
      <c r="M215" s="34">
        <v>0</v>
      </c>
      <c r="N215" s="64" t="s">
        <v>839</v>
      </c>
    </row>
    <row r="216" spans="1:14" s="3" customFormat="1" ht="12" x14ac:dyDescent="0.2">
      <c r="A216" s="14" t="s">
        <v>304</v>
      </c>
      <c r="B216" s="451" t="s">
        <v>305</v>
      </c>
      <c r="C216" s="452"/>
      <c r="D216" s="452"/>
      <c r="E216" s="452"/>
      <c r="F216" s="452"/>
      <c r="G216" s="452"/>
      <c r="H216" s="453"/>
      <c r="I216" s="15" t="s">
        <v>19</v>
      </c>
      <c r="J216" s="14">
        <v>0</v>
      </c>
      <c r="K216" s="6">
        <v>0</v>
      </c>
      <c r="L216" s="6">
        <v>0</v>
      </c>
      <c r="M216" s="34">
        <v>0</v>
      </c>
      <c r="N216" s="64" t="s">
        <v>839</v>
      </c>
    </row>
    <row r="217" spans="1:14" s="3" customFormat="1" ht="12" x14ac:dyDescent="0.2">
      <c r="A217" s="14" t="s">
        <v>306</v>
      </c>
      <c r="B217" s="463" t="s">
        <v>248</v>
      </c>
      <c r="C217" s="464"/>
      <c r="D217" s="464"/>
      <c r="E217" s="464"/>
      <c r="F217" s="464"/>
      <c r="G217" s="464"/>
      <c r="H217" s="465"/>
      <c r="I217" s="15" t="s">
        <v>19</v>
      </c>
      <c r="J217" s="14">
        <v>0</v>
      </c>
      <c r="K217" s="6">
        <v>0</v>
      </c>
      <c r="L217" s="6">
        <v>0</v>
      </c>
      <c r="M217" s="34">
        <v>0</v>
      </c>
      <c r="N217" s="64" t="s">
        <v>839</v>
      </c>
    </row>
    <row r="218" spans="1:14" s="3" customFormat="1" ht="12" x14ac:dyDescent="0.2">
      <c r="A218" s="14" t="s">
        <v>307</v>
      </c>
      <c r="B218" s="451" t="s">
        <v>308</v>
      </c>
      <c r="C218" s="452"/>
      <c r="D218" s="452"/>
      <c r="E218" s="452"/>
      <c r="F218" s="452"/>
      <c r="G218" s="452"/>
      <c r="H218" s="453"/>
      <c r="I218" s="15" t="s">
        <v>19</v>
      </c>
      <c r="J218" s="14">
        <v>0</v>
      </c>
      <c r="K218" s="6">
        <v>0</v>
      </c>
      <c r="L218" s="6">
        <v>0</v>
      </c>
      <c r="M218" s="34">
        <v>0</v>
      </c>
      <c r="N218" s="64" t="s">
        <v>839</v>
      </c>
    </row>
    <row r="219" spans="1:14" s="3" customFormat="1" ht="12" x14ac:dyDescent="0.2">
      <c r="A219" s="14" t="s">
        <v>309</v>
      </c>
      <c r="B219" s="463" t="s">
        <v>248</v>
      </c>
      <c r="C219" s="464"/>
      <c r="D219" s="464"/>
      <c r="E219" s="464"/>
      <c r="F219" s="464"/>
      <c r="G219" s="464"/>
      <c r="H219" s="465"/>
      <c r="I219" s="15" t="s">
        <v>19</v>
      </c>
      <c r="J219" s="14">
        <v>0</v>
      </c>
      <c r="K219" s="6">
        <v>0</v>
      </c>
      <c r="L219" s="6">
        <v>0</v>
      </c>
      <c r="M219" s="34">
        <v>0</v>
      </c>
      <c r="N219" s="64" t="s">
        <v>839</v>
      </c>
    </row>
    <row r="220" spans="1:14" s="3" customFormat="1" ht="24" customHeight="1" x14ac:dyDescent="0.2">
      <c r="A220" s="14" t="s">
        <v>310</v>
      </c>
      <c r="B220" s="460" t="s">
        <v>311</v>
      </c>
      <c r="C220" s="461"/>
      <c r="D220" s="461"/>
      <c r="E220" s="461"/>
      <c r="F220" s="461"/>
      <c r="G220" s="461"/>
      <c r="H220" s="462"/>
      <c r="I220" s="15" t="s">
        <v>19</v>
      </c>
      <c r="J220" s="14">
        <v>0</v>
      </c>
      <c r="K220" s="6">
        <v>0</v>
      </c>
      <c r="L220" s="6">
        <v>0</v>
      </c>
      <c r="M220" s="34">
        <v>0</v>
      </c>
      <c r="N220" s="64" t="s">
        <v>839</v>
      </c>
    </row>
    <row r="221" spans="1:14" s="3" customFormat="1" ht="12" x14ac:dyDescent="0.2">
      <c r="A221" s="14" t="s">
        <v>312</v>
      </c>
      <c r="B221" s="463" t="s">
        <v>248</v>
      </c>
      <c r="C221" s="464"/>
      <c r="D221" s="464"/>
      <c r="E221" s="464"/>
      <c r="F221" s="464"/>
      <c r="G221" s="464"/>
      <c r="H221" s="465"/>
      <c r="I221" s="15" t="s">
        <v>19</v>
      </c>
      <c r="J221" s="14">
        <v>0</v>
      </c>
      <c r="K221" s="6">
        <v>0</v>
      </c>
      <c r="L221" s="6">
        <v>0</v>
      </c>
      <c r="M221" s="34">
        <v>0</v>
      </c>
      <c r="N221" s="64" t="s">
        <v>839</v>
      </c>
    </row>
    <row r="222" spans="1:14" s="3" customFormat="1" ht="12" x14ac:dyDescent="0.2">
      <c r="A222" s="14" t="s">
        <v>313</v>
      </c>
      <c r="B222" s="451" t="s">
        <v>314</v>
      </c>
      <c r="C222" s="452"/>
      <c r="D222" s="452"/>
      <c r="E222" s="452"/>
      <c r="F222" s="452"/>
      <c r="G222" s="452"/>
      <c r="H222" s="453"/>
      <c r="I222" s="15" t="s">
        <v>19</v>
      </c>
      <c r="J222" s="14">
        <v>0</v>
      </c>
      <c r="K222" s="6">
        <v>0</v>
      </c>
      <c r="L222" s="6">
        <v>0</v>
      </c>
      <c r="M222" s="34">
        <v>0</v>
      </c>
      <c r="N222" s="64" t="s">
        <v>839</v>
      </c>
    </row>
    <row r="223" spans="1:14" s="3" customFormat="1" ht="12" x14ac:dyDescent="0.2">
      <c r="A223" s="14" t="s">
        <v>315</v>
      </c>
      <c r="B223" s="463" t="s">
        <v>248</v>
      </c>
      <c r="C223" s="464"/>
      <c r="D223" s="464"/>
      <c r="E223" s="464"/>
      <c r="F223" s="464"/>
      <c r="G223" s="464"/>
      <c r="H223" s="465"/>
      <c r="I223" s="15" t="s">
        <v>19</v>
      </c>
      <c r="J223" s="14">
        <v>0</v>
      </c>
      <c r="K223" s="6">
        <v>0</v>
      </c>
      <c r="L223" s="6">
        <v>0</v>
      </c>
      <c r="M223" s="34">
        <v>0</v>
      </c>
      <c r="N223" s="64" t="s">
        <v>839</v>
      </c>
    </row>
    <row r="224" spans="1:14" s="3" customFormat="1" ht="24" customHeight="1" x14ac:dyDescent="0.2">
      <c r="A224" s="14" t="s">
        <v>316</v>
      </c>
      <c r="B224" s="466" t="s">
        <v>317</v>
      </c>
      <c r="C224" s="467"/>
      <c r="D224" s="467"/>
      <c r="E224" s="467"/>
      <c r="F224" s="467"/>
      <c r="G224" s="467"/>
      <c r="H224" s="468"/>
      <c r="I224" s="15" t="s">
        <v>2</v>
      </c>
      <c r="J224" s="14">
        <v>0</v>
      </c>
      <c r="K224" s="6">
        <v>0</v>
      </c>
      <c r="L224" s="6">
        <v>0</v>
      </c>
      <c r="M224" s="34">
        <v>0</v>
      </c>
      <c r="N224" s="64" t="s">
        <v>839</v>
      </c>
    </row>
    <row r="225" spans="1:14" s="3" customFormat="1" ht="12" x14ac:dyDescent="0.2">
      <c r="A225" s="14" t="s">
        <v>318</v>
      </c>
      <c r="B225" s="451" t="s">
        <v>319</v>
      </c>
      <c r="C225" s="452"/>
      <c r="D225" s="452"/>
      <c r="E225" s="452"/>
      <c r="F225" s="452"/>
      <c r="G225" s="452"/>
      <c r="H225" s="453"/>
      <c r="I225" s="15" t="s">
        <v>2</v>
      </c>
      <c r="J225" s="14">
        <v>0</v>
      </c>
      <c r="K225" s="6">
        <v>0</v>
      </c>
      <c r="L225" s="6">
        <v>0</v>
      </c>
      <c r="M225" s="34">
        <v>0</v>
      </c>
      <c r="N225" s="64" t="s">
        <v>839</v>
      </c>
    </row>
    <row r="226" spans="1:14" s="3" customFormat="1" ht="24" customHeight="1" x14ac:dyDescent="0.2">
      <c r="A226" s="14" t="s">
        <v>320</v>
      </c>
      <c r="B226" s="460" t="s">
        <v>321</v>
      </c>
      <c r="C226" s="461"/>
      <c r="D226" s="461"/>
      <c r="E226" s="461"/>
      <c r="F226" s="461"/>
      <c r="G226" s="461"/>
      <c r="H226" s="462"/>
      <c r="I226" s="15" t="s">
        <v>2</v>
      </c>
      <c r="J226" s="14">
        <v>0</v>
      </c>
      <c r="K226" s="6">
        <v>0</v>
      </c>
      <c r="L226" s="6">
        <v>0</v>
      </c>
      <c r="M226" s="34">
        <v>0</v>
      </c>
      <c r="N226" s="64" t="s">
        <v>839</v>
      </c>
    </row>
    <row r="227" spans="1:14" s="3" customFormat="1" ht="24" customHeight="1" x14ac:dyDescent="0.2">
      <c r="A227" s="14" t="s">
        <v>322</v>
      </c>
      <c r="B227" s="460" t="s">
        <v>323</v>
      </c>
      <c r="C227" s="461"/>
      <c r="D227" s="461"/>
      <c r="E227" s="461"/>
      <c r="F227" s="461"/>
      <c r="G227" s="461"/>
      <c r="H227" s="462"/>
      <c r="I227" s="15" t="s">
        <v>2</v>
      </c>
      <c r="J227" s="14">
        <v>0</v>
      </c>
      <c r="K227" s="6">
        <v>0</v>
      </c>
      <c r="L227" s="6">
        <v>0</v>
      </c>
      <c r="M227" s="34">
        <v>0</v>
      </c>
      <c r="N227" s="64" t="s">
        <v>839</v>
      </c>
    </row>
    <row r="228" spans="1:14" s="3" customFormat="1" ht="24" customHeight="1" x14ac:dyDescent="0.2">
      <c r="A228" s="14" t="s">
        <v>324</v>
      </c>
      <c r="B228" s="460" t="s">
        <v>325</v>
      </c>
      <c r="C228" s="461"/>
      <c r="D228" s="461"/>
      <c r="E228" s="461"/>
      <c r="F228" s="461"/>
      <c r="G228" s="461"/>
      <c r="H228" s="462"/>
      <c r="I228" s="15" t="s">
        <v>2</v>
      </c>
      <c r="J228" s="14">
        <v>0</v>
      </c>
      <c r="K228" s="6">
        <v>0</v>
      </c>
      <c r="L228" s="6">
        <v>0</v>
      </c>
      <c r="M228" s="34">
        <v>0</v>
      </c>
      <c r="N228" s="64" t="s">
        <v>839</v>
      </c>
    </row>
    <row r="229" spans="1:14" s="3" customFormat="1" ht="12" x14ac:dyDescent="0.2">
      <c r="A229" s="14" t="s">
        <v>326</v>
      </c>
      <c r="B229" s="451" t="s">
        <v>327</v>
      </c>
      <c r="C229" s="452"/>
      <c r="D229" s="452"/>
      <c r="E229" s="452"/>
      <c r="F229" s="452"/>
      <c r="G229" s="452"/>
      <c r="H229" s="453"/>
      <c r="I229" s="15" t="s">
        <v>2</v>
      </c>
      <c r="J229" s="14">
        <v>0</v>
      </c>
      <c r="K229" s="6">
        <v>0</v>
      </c>
      <c r="L229" s="6">
        <v>0</v>
      </c>
      <c r="M229" s="34">
        <v>0</v>
      </c>
      <c r="N229" s="64" t="s">
        <v>839</v>
      </c>
    </row>
    <row r="230" spans="1:14" s="3" customFormat="1" ht="12" x14ac:dyDescent="0.2">
      <c r="A230" s="14" t="s">
        <v>328</v>
      </c>
      <c r="B230" s="451" t="s">
        <v>329</v>
      </c>
      <c r="C230" s="452"/>
      <c r="D230" s="452"/>
      <c r="E230" s="452"/>
      <c r="F230" s="452"/>
      <c r="G230" s="452"/>
      <c r="H230" s="453"/>
      <c r="I230" s="15" t="s">
        <v>2</v>
      </c>
      <c r="J230" s="14">
        <v>0</v>
      </c>
      <c r="K230" s="6">
        <v>0</v>
      </c>
      <c r="L230" s="6">
        <v>0</v>
      </c>
      <c r="M230" s="34">
        <v>0</v>
      </c>
      <c r="N230" s="64" t="s">
        <v>839</v>
      </c>
    </row>
    <row r="231" spans="1:14" s="3" customFormat="1" ht="12" x14ac:dyDescent="0.2">
      <c r="A231" s="14" t="s">
        <v>330</v>
      </c>
      <c r="B231" s="451" t="s">
        <v>331</v>
      </c>
      <c r="C231" s="452"/>
      <c r="D231" s="452"/>
      <c r="E231" s="452"/>
      <c r="F231" s="452"/>
      <c r="G231" s="452"/>
      <c r="H231" s="453"/>
      <c r="I231" s="15" t="s">
        <v>2</v>
      </c>
      <c r="J231" s="14">
        <v>0</v>
      </c>
      <c r="K231" s="6">
        <v>0</v>
      </c>
      <c r="L231" s="6">
        <v>0</v>
      </c>
      <c r="M231" s="34">
        <v>0</v>
      </c>
      <c r="N231" s="64" t="s">
        <v>839</v>
      </c>
    </row>
    <row r="232" spans="1:14" s="3" customFormat="1" ht="12" x14ac:dyDescent="0.2">
      <c r="A232" s="14" t="s">
        <v>332</v>
      </c>
      <c r="B232" s="451" t="s">
        <v>333</v>
      </c>
      <c r="C232" s="452"/>
      <c r="D232" s="452"/>
      <c r="E232" s="452"/>
      <c r="F232" s="452"/>
      <c r="G232" s="452"/>
      <c r="H232" s="453"/>
      <c r="I232" s="15" t="s">
        <v>2</v>
      </c>
      <c r="J232" s="14">
        <v>0</v>
      </c>
      <c r="K232" s="6">
        <v>0</v>
      </c>
      <c r="L232" s="6">
        <v>0</v>
      </c>
      <c r="M232" s="34">
        <v>0</v>
      </c>
      <c r="N232" s="64" t="s">
        <v>839</v>
      </c>
    </row>
    <row r="233" spans="1:14" s="3" customFormat="1" ht="12" x14ac:dyDescent="0.2">
      <c r="A233" s="14" t="s">
        <v>334</v>
      </c>
      <c r="B233" s="451" t="s">
        <v>335</v>
      </c>
      <c r="C233" s="452"/>
      <c r="D233" s="452"/>
      <c r="E233" s="452"/>
      <c r="F233" s="452"/>
      <c r="G233" s="452"/>
      <c r="H233" s="453"/>
      <c r="I233" s="15" t="s">
        <v>2</v>
      </c>
      <c r="J233" s="14">
        <v>0</v>
      </c>
      <c r="K233" s="6">
        <v>0</v>
      </c>
      <c r="L233" s="6">
        <v>0</v>
      </c>
      <c r="M233" s="34">
        <v>0</v>
      </c>
      <c r="N233" s="64" t="s">
        <v>839</v>
      </c>
    </row>
    <row r="234" spans="1:14" s="3" customFormat="1" ht="24" customHeight="1" x14ac:dyDescent="0.2">
      <c r="A234" s="14" t="s">
        <v>336</v>
      </c>
      <c r="B234" s="460" t="s">
        <v>337</v>
      </c>
      <c r="C234" s="461"/>
      <c r="D234" s="461"/>
      <c r="E234" s="461"/>
      <c r="F234" s="461"/>
      <c r="G234" s="461"/>
      <c r="H234" s="462"/>
      <c r="I234" s="15" t="s">
        <v>2</v>
      </c>
      <c r="J234" s="14">
        <v>0</v>
      </c>
      <c r="K234" s="6">
        <v>0</v>
      </c>
      <c r="L234" s="6">
        <v>0</v>
      </c>
      <c r="M234" s="34">
        <v>0</v>
      </c>
      <c r="N234" s="64" t="s">
        <v>839</v>
      </c>
    </row>
    <row r="235" spans="1:14" s="3" customFormat="1" ht="12" x14ac:dyDescent="0.2">
      <c r="A235" s="14" t="s">
        <v>338</v>
      </c>
      <c r="B235" s="463" t="s">
        <v>43</v>
      </c>
      <c r="C235" s="464"/>
      <c r="D235" s="464"/>
      <c r="E235" s="464"/>
      <c r="F235" s="464"/>
      <c r="G235" s="464"/>
      <c r="H235" s="465"/>
      <c r="I235" s="15" t="s">
        <v>2</v>
      </c>
      <c r="J235" s="14">
        <v>0</v>
      </c>
      <c r="K235" s="6">
        <v>0</v>
      </c>
      <c r="L235" s="6">
        <v>0</v>
      </c>
      <c r="M235" s="34">
        <v>0</v>
      </c>
      <c r="N235" s="64" t="s">
        <v>839</v>
      </c>
    </row>
    <row r="236" spans="1:14" s="3" customFormat="1" ht="12.75" thickBot="1" x14ac:dyDescent="0.25">
      <c r="A236" s="21" t="s">
        <v>339</v>
      </c>
      <c r="B236" s="511" t="s">
        <v>45</v>
      </c>
      <c r="C236" s="512"/>
      <c r="D236" s="512"/>
      <c r="E236" s="512"/>
      <c r="F236" s="512"/>
      <c r="G236" s="512"/>
      <c r="H236" s="513"/>
      <c r="I236" s="22" t="s">
        <v>2</v>
      </c>
      <c r="J236" s="21">
        <v>0</v>
      </c>
      <c r="K236" s="23">
        <v>0</v>
      </c>
      <c r="L236" s="23">
        <v>0</v>
      </c>
      <c r="M236" s="37">
        <v>0</v>
      </c>
      <c r="N236" s="67" t="s">
        <v>839</v>
      </c>
    </row>
    <row r="237" spans="1:14" ht="16.5" thickBot="1" x14ac:dyDescent="0.3">
      <c r="A237" s="478" t="s">
        <v>340</v>
      </c>
      <c r="B237" s="479"/>
      <c r="C237" s="479"/>
      <c r="D237" s="479"/>
      <c r="E237" s="479"/>
      <c r="F237" s="479"/>
      <c r="G237" s="479"/>
      <c r="H237" s="479"/>
      <c r="I237" s="479"/>
      <c r="J237" s="479"/>
      <c r="K237" s="479"/>
      <c r="L237" s="479"/>
      <c r="M237" s="479"/>
      <c r="N237" s="480"/>
    </row>
    <row r="238" spans="1:14" s="3" customFormat="1" ht="12" x14ac:dyDescent="0.2">
      <c r="A238" s="11" t="s">
        <v>341</v>
      </c>
      <c r="B238" s="472" t="s">
        <v>342</v>
      </c>
      <c r="C238" s="473"/>
      <c r="D238" s="473"/>
      <c r="E238" s="473"/>
      <c r="F238" s="473"/>
      <c r="G238" s="473"/>
      <c r="H238" s="474"/>
      <c r="I238" s="12" t="s">
        <v>242</v>
      </c>
      <c r="J238" s="11" t="s">
        <v>343</v>
      </c>
      <c r="K238" s="16" t="s">
        <v>343</v>
      </c>
      <c r="L238" s="16"/>
      <c r="M238" s="16" t="s">
        <v>343</v>
      </c>
      <c r="N238" s="12" t="s">
        <v>343</v>
      </c>
    </row>
    <row r="239" spans="1:14" s="3" customFormat="1" ht="12" x14ac:dyDescent="0.2">
      <c r="A239" s="14" t="s">
        <v>344</v>
      </c>
      <c r="B239" s="454" t="s">
        <v>345</v>
      </c>
      <c r="C239" s="455"/>
      <c r="D239" s="455"/>
      <c r="E239" s="455"/>
      <c r="F239" s="455"/>
      <c r="G239" s="455"/>
      <c r="H239" s="456"/>
      <c r="I239" s="15" t="s">
        <v>346</v>
      </c>
      <c r="J239" s="14" t="s">
        <v>839</v>
      </c>
      <c r="K239" s="6" t="s">
        <v>839</v>
      </c>
      <c r="L239" s="6" t="s">
        <v>839</v>
      </c>
      <c r="M239" s="34" t="s">
        <v>839</v>
      </c>
      <c r="N239" s="64" t="s">
        <v>839</v>
      </c>
    </row>
    <row r="240" spans="1:14" s="3" customFormat="1" ht="12" x14ac:dyDescent="0.2">
      <c r="A240" s="14" t="s">
        <v>347</v>
      </c>
      <c r="B240" s="454" t="s">
        <v>348</v>
      </c>
      <c r="C240" s="455"/>
      <c r="D240" s="455"/>
      <c r="E240" s="455"/>
      <c r="F240" s="455"/>
      <c r="G240" s="455"/>
      <c r="H240" s="456"/>
      <c r="I240" s="15" t="s">
        <v>349</v>
      </c>
      <c r="J240" s="14" t="s">
        <v>839</v>
      </c>
      <c r="K240" s="6" t="s">
        <v>839</v>
      </c>
      <c r="L240" s="6" t="s">
        <v>839</v>
      </c>
      <c r="M240" s="34" t="s">
        <v>839</v>
      </c>
      <c r="N240" s="64" t="s">
        <v>839</v>
      </c>
    </row>
    <row r="241" spans="1:14" s="3" customFormat="1" ht="12" x14ac:dyDescent="0.2">
      <c r="A241" s="14" t="s">
        <v>350</v>
      </c>
      <c r="B241" s="454" t="s">
        <v>351</v>
      </c>
      <c r="C241" s="455"/>
      <c r="D241" s="455"/>
      <c r="E241" s="455"/>
      <c r="F241" s="455"/>
      <c r="G241" s="455"/>
      <c r="H241" s="456"/>
      <c r="I241" s="15" t="s">
        <v>346</v>
      </c>
      <c r="J241" s="14" t="s">
        <v>839</v>
      </c>
      <c r="K241" s="6" t="s">
        <v>839</v>
      </c>
      <c r="L241" s="6" t="s">
        <v>839</v>
      </c>
      <c r="M241" s="34" t="s">
        <v>839</v>
      </c>
      <c r="N241" s="64" t="s">
        <v>839</v>
      </c>
    </row>
    <row r="242" spans="1:14" s="3" customFormat="1" ht="12" x14ac:dyDescent="0.2">
      <c r="A242" s="14" t="s">
        <v>352</v>
      </c>
      <c r="B242" s="454" t="s">
        <v>353</v>
      </c>
      <c r="C242" s="455"/>
      <c r="D242" s="455"/>
      <c r="E242" s="455"/>
      <c r="F242" s="455"/>
      <c r="G242" s="455"/>
      <c r="H242" s="456"/>
      <c r="I242" s="15" t="s">
        <v>349</v>
      </c>
      <c r="J242" s="14" t="s">
        <v>839</v>
      </c>
      <c r="K242" s="6" t="s">
        <v>839</v>
      </c>
      <c r="L242" s="6" t="s">
        <v>839</v>
      </c>
      <c r="M242" s="34" t="s">
        <v>839</v>
      </c>
      <c r="N242" s="64" t="s">
        <v>839</v>
      </c>
    </row>
    <row r="243" spans="1:14" s="3" customFormat="1" ht="12" x14ac:dyDescent="0.2">
      <c r="A243" s="14" t="s">
        <v>354</v>
      </c>
      <c r="B243" s="454" t="s">
        <v>355</v>
      </c>
      <c r="C243" s="455"/>
      <c r="D243" s="455"/>
      <c r="E243" s="455"/>
      <c r="F243" s="455"/>
      <c r="G243" s="455"/>
      <c r="H243" s="456"/>
      <c r="I243" s="15" t="s">
        <v>356</v>
      </c>
      <c r="J243" s="14" t="s">
        <v>839</v>
      </c>
      <c r="K243" s="6" t="s">
        <v>839</v>
      </c>
      <c r="L243" s="6" t="s">
        <v>839</v>
      </c>
      <c r="M243" s="34" t="s">
        <v>839</v>
      </c>
      <c r="N243" s="64" t="s">
        <v>839</v>
      </c>
    </row>
    <row r="244" spans="1:14" s="3" customFormat="1" ht="12" x14ac:dyDescent="0.2">
      <c r="A244" s="14" t="s">
        <v>357</v>
      </c>
      <c r="B244" s="454" t="s">
        <v>358</v>
      </c>
      <c r="C244" s="455"/>
      <c r="D244" s="455"/>
      <c r="E244" s="455"/>
      <c r="F244" s="455"/>
      <c r="G244" s="455"/>
      <c r="H244" s="456"/>
      <c r="I244" s="15" t="s">
        <v>242</v>
      </c>
      <c r="J244" s="14" t="s">
        <v>343</v>
      </c>
      <c r="K244" s="6" t="s">
        <v>343</v>
      </c>
      <c r="L244" s="6"/>
      <c r="M244" s="6" t="s">
        <v>343</v>
      </c>
      <c r="N244" s="15" t="s">
        <v>343</v>
      </c>
    </row>
    <row r="245" spans="1:14" s="3" customFormat="1" ht="12" x14ac:dyDescent="0.2">
      <c r="A245" s="14" t="s">
        <v>359</v>
      </c>
      <c r="B245" s="451" t="s">
        <v>360</v>
      </c>
      <c r="C245" s="452"/>
      <c r="D245" s="452"/>
      <c r="E245" s="452"/>
      <c r="F245" s="452"/>
      <c r="G245" s="452"/>
      <c r="H245" s="453"/>
      <c r="I245" s="15" t="s">
        <v>356</v>
      </c>
      <c r="J245" s="14" t="s">
        <v>839</v>
      </c>
      <c r="K245" s="6" t="s">
        <v>839</v>
      </c>
      <c r="L245" s="6" t="s">
        <v>839</v>
      </c>
      <c r="M245" s="34" t="s">
        <v>839</v>
      </c>
      <c r="N245" s="64" t="s">
        <v>839</v>
      </c>
    </row>
    <row r="246" spans="1:14" s="3" customFormat="1" ht="12" x14ac:dyDescent="0.2">
      <c r="A246" s="14" t="s">
        <v>361</v>
      </c>
      <c r="B246" s="451" t="s">
        <v>362</v>
      </c>
      <c r="C246" s="452"/>
      <c r="D246" s="452"/>
      <c r="E246" s="452"/>
      <c r="F246" s="452"/>
      <c r="G246" s="452"/>
      <c r="H246" s="453"/>
      <c r="I246" s="15" t="s">
        <v>363</v>
      </c>
      <c r="J246" s="14" t="s">
        <v>839</v>
      </c>
      <c r="K246" s="6" t="s">
        <v>839</v>
      </c>
      <c r="L246" s="6" t="s">
        <v>839</v>
      </c>
      <c r="M246" s="34" t="s">
        <v>839</v>
      </c>
      <c r="N246" s="64" t="s">
        <v>839</v>
      </c>
    </row>
    <row r="247" spans="1:14" s="3" customFormat="1" ht="12" x14ac:dyDescent="0.2">
      <c r="A247" s="14" t="s">
        <v>364</v>
      </c>
      <c r="B247" s="454" t="s">
        <v>365</v>
      </c>
      <c r="C247" s="455"/>
      <c r="D247" s="455"/>
      <c r="E247" s="455"/>
      <c r="F247" s="455"/>
      <c r="G247" s="455"/>
      <c r="H247" s="456"/>
      <c r="I247" s="15" t="s">
        <v>242</v>
      </c>
      <c r="J247" s="14" t="s">
        <v>343</v>
      </c>
      <c r="K247" s="6" t="s">
        <v>343</v>
      </c>
      <c r="L247" s="6"/>
      <c r="M247" s="6" t="s">
        <v>343</v>
      </c>
      <c r="N247" s="15" t="s">
        <v>343</v>
      </c>
    </row>
    <row r="248" spans="1:14" s="3" customFormat="1" ht="12" x14ac:dyDescent="0.2">
      <c r="A248" s="14" t="s">
        <v>366</v>
      </c>
      <c r="B248" s="451" t="s">
        <v>360</v>
      </c>
      <c r="C248" s="452"/>
      <c r="D248" s="452"/>
      <c r="E248" s="452"/>
      <c r="F248" s="452"/>
      <c r="G248" s="452"/>
      <c r="H248" s="453"/>
      <c r="I248" s="15" t="s">
        <v>356</v>
      </c>
      <c r="J248" s="14" t="s">
        <v>839</v>
      </c>
      <c r="K248" s="6" t="s">
        <v>839</v>
      </c>
      <c r="L248" s="6" t="s">
        <v>839</v>
      </c>
      <c r="M248" s="34" t="s">
        <v>839</v>
      </c>
      <c r="N248" s="64" t="s">
        <v>839</v>
      </c>
    </row>
    <row r="249" spans="1:14" s="3" customFormat="1" ht="12" x14ac:dyDescent="0.2">
      <c r="A249" s="14" t="s">
        <v>367</v>
      </c>
      <c r="B249" s="451" t="s">
        <v>368</v>
      </c>
      <c r="C249" s="452"/>
      <c r="D249" s="452"/>
      <c r="E249" s="452"/>
      <c r="F249" s="452"/>
      <c r="G249" s="452"/>
      <c r="H249" s="453"/>
      <c r="I249" s="15" t="s">
        <v>346</v>
      </c>
      <c r="J249" s="14" t="s">
        <v>839</v>
      </c>
      <c r="K249" s="6" t="s">
        <v>839</v>
      </c>
      <c r="L249" s="6" t="s">
        <v>839</v>
      </c>
      <c r="M249" s="34" t="s">
        <v>839</v>
      </c>
      <c r="N249" s="64" t="s">
        <v>839</v>
      </c>
    </row>
    <row r="250" spans="1:14" s="3" customFormat="1" ht="12" x14ac:dyDescent="0.2">
      <c r="A250" s="14" t="s">
        <v>369</v>
      </c>
      <c r="B250" s="451" t="s">
        <v>362</v>
      </c>
      <c r="C250" s="452"/>
      <c r="D250" s="452"/>
      <c r="E250" s="452"/>
      <c r="F250" s="452"/>
      <c r="G250" s="452"/>
      <c r="H250" s="453"/>
      <c r="I250" s="15" t="s">
        <v>363</v>
      </c>
      <c r="J250" s="14" t="s">
        <v>839</v>
      </c>
      <c r="K250" s="6" t="s">
        <v>839</v>
      </c>
      <c r="L250" s="6" t="s">
        <v>839</v>
      </c>
      <c r="M250" s="34" t="s">
        <v>839</v>
      </c>
      <c r="N250" s="64" t="s">
        <v>839</v>
      </c>
    </row>
    <row r="251" spans="1:14" s="3" customFormat="1" ht="12" x14ac:dyDescent="0.2">
      <c r="A251" s="14" t="s">
        <v>370</v>
      </c>
      <c r="B251" s="454" t="s">
        <v>371</v>
      </c>
      <c r="C251" s="455"/>
      <c r="D251" s="455"/>
      <c r="E251" s="455"/>
      <c r="F251" s="455"/>
      <c r="G251" s="455"/>
      <c r="H251" s="456"/>
      <c r="I251" s="15" t="s">
        <v>242</v>
      </c>
      <c r="J251" s="14" t="s">
        <v>343</v>
      </c>
      <c r="K251" s="6" t="s">
        <v>343</v>
      </c>
      <c r="L251" s="6"/>
      <c r="M251" s="6" t="s">
        <v>343</v>
      </c>
      <c r="N251" s="15" t="s">
        <v>343</v>
      </c>
    </row>
    <row r="252" spans="1:14" s="3" customFormat="1" ht="12" x14ac:dyDescent="0.2">
      <c r="A252" s="14" t="s">
        <v>372</v>
      </c>
      <c r="B252" s="451" t="s">
        <v>360</v>
      </c>
      <c r="C252" s="452"/>
      <c r="D252" s="452"/>
      <c r="E252" s="452"/>
      <c r="F252" s="452"/>
      <c r="G252" s="452"/>
      <c r="H252" s="453"/>
      <c r="I252" s="15" t="s">
        <v>356</v>
      </c>
      <c r="J252" s="14" t="s">
        <v>839</v>
      </c>
      <c r="K252" s="6" t="s">
        <v>839</v>
      </c>
      <c r="L252" s="6" t="s">
        <v>839</v>
      </c>
      <c r="M252" s="34" t="s">
        <v>839</v>
      </c>
      <c r="N252" s="64" t="s">
        <v>839</v>
      </c>
    </row>
    <row r="253" spans="1:14" s="3" customFormat="1" ht="12" x14ac:dyDescent="0.2">
      <c r="A253" s="14" t="s">
        <v>373</v>
      </c>
      <c r="B253" s="451" t="s">
        <v>362</v>
      </c>
      <c r="C253" s="452"/>
      <c r="D253" s="452"/>
      <c r="E253" s="452"/>
      <c r="F253" s="452"/>
      <c r="G253" s="452"/>
      <c r="H253" s="453"/>
      <c r="I253" s="15" t="s">
        <v>363</v>
      </c>
      <c r="J253" s="14" t="s">
        <v>839</v>
      </c>
      <c r="K253" s="6" t="s">
        <v>839</v>
      </c>
      <c r="L253" s="6" t="s">
        <v>839</v>
      </c>
      <c r="M253" s="34" t="s">
        <v>839</v>
      </c>
      <c r="N253" s="64" t="s">
        <v>839</v>
      </c>
    </row>
    <row r="254" spans="1:14" s="3" customFormat="1" ht="12" x14ac:dyDescent="0.2">
      <c r="A254" s="14" t="s">
        <v>374</v>
      </c>
      <c r="B254" s="454" t="s">
        <v>375</v>
      </c>
      <c r="C254" s="455"/>
      <c r="D254" s="455"/>
      <c r="E254" s="455"/>
      <c r="F254" s="455"/>
      <c r="G254" s="455"/>
      <c r="H254" s="456"/>
      <c r="I254" s="15" t="s">
        <v>242</v>
      </c>
      <c r="J254" s="14" t="s">
        <v>343</v>
      </c>
      <c r="K254" s="6" t="s">
        <v>343</v>
      </c>
      <c r="L254" s="6"/>
      <c r="M254" s="6" t="s">
        <v>343</v>
      </c>
      <c r="N254" s="15" t="s">
        <v>343</v>
      </c>
    </row>
    <row r="255" spans="1:14" s="3" customFormat="1" ht="12" x14ac:dyDescent="0.2">
      <c r="A255" s="14" t="s">
        <v>376</v>
      </c>
      <c r="B255" s="451" t="s">
        <v>360</v>
      </c>
      <c r="C255" s="452"/>
      <c r="D255" s="452"/>
      <c r="E255" s="452"/>
      <c r="F255" s="452"/>
      <c r="G255" s="452"/>
      <c r="H255" s="453"/>
      <c r="I255" s="15" t="s">
        <v>356</v>
      </c>
      <c r="J255" s="14" t="s">
        <v>839</v>
      </c>
      <c r="K255" s="6" t="s">
        <v>839</v>
      </c>
      <c r="L255" s="6" t="s">
        <v>839</v>
      </c>
      <c r="M255" s="34" t="s">
        <v>839</v>
      </c>
      <c r="N255" s="64" t="s">
        <v>839</v>
      </c>
    </row>
    <row r="256" spans="1:14" s="3" customFormat="1" ht="12" x14ac:dyDescent="0.2">
      <c r="A256" s="14" t="s">
        <v>377</v>
      </c>
      <c r="B256" s="451" t="s">
        <v>368</v>
      </c>
      <c r="C256" s="452"/>
      <c r="D256" s="452"/>
      <c r="E256" s="452"/>
      <c r="F256" s="452"/>
      <c r="G256" s="452"/>
      <c r="H256" s="453"/>
      <c r="I256" s="15" t="s">
        <v>346</v>
      </c>
      <c r="J256" s="14" t="s">
        <v>839</v>
      </c>
      <c r="K256" s="6" t="s">
        <v>839</v>
      </c>
      <c r="L256" s="6" t="s">
        <v>839</v>
      </c>
      <c r="M256" s="34" t="s">
        <v>839</v>
      </c>
      <c r="N256" s="64" t="s">
        <v>839</v>
      </c>
    </row>
    <row r="257" spans="1:14" s="3" customFormat="1" ht="12" x14ac:dyDescent="0.2">
      <c r="A257" s="14" t="s">
        <v>378</v>
      </c>
      <c r="B257" s="451" t="s">
        <v>362</v>
      </c>
      <c r="C257" s="452"/>
      <c r="D257" s="452"/>
      <c r="E257" s="452"/>
      <c r="F257" s="452"/>
      <c r="G257" s="452"/>
      <c r="H257" s="453"/>
      <c r="I257" s="15" t="s">
        <v>363</v>
      </c>
      <c r="J257" s="14" t="s">
        <v>839</v>
      </c>
      <c r="K257" s="6" t="s">
        <v>839</v>
      </c>
      <c r="L257" s="6" t="s">
        <v>839</v>
      </c>
      <c r="M257" s="34" t="s">
        <v>839</v>
      </c>
      <c r="N257" s="64" t="s">
        <v>839</v>
      </c>
    </row>
    <row r="258" spans="1:14" s="3" customFormat="1" ht="12" x14ac:dyDescent="0.2">
      <c r="A258" s="14" t="s">
        <v>379</v>
      </c>
      <c r="B258" s="457" t="s">
        <v>380</v>
      </c>
      <c r="C258" s="458"/>
      <c r="D258" s="458"/>
      <c r="E258" s="458"/>
      <c r="F258" s="458"/>
      <c r="G258" s="458"/>
      <c r="H258" s="459"/>
      <c r="I258" s="15" t="s">
        <v>242</v>
      </c>
      <c r="J258" s="14" t="s">
        <v>343</v>
      </c>
      <c r="K258" s="6" t="s">
        <v>343</v>
      </c>
      <c r="L258" s="6" t="s">
        <v>343</v>
      </c>
      <c r="M258" s="6" t="s">
        <v>343</v>
      </c>
      <c r="N258" s="15" t="s">
        <v>343</v>
      </c>
    </row>
    <row r="259" spans="1:14" s="3" customFormat="1" ht="12" x14ac:dyDescent="0.2">
      <c r="A259" s="14" t="s">
        <v>381</v>
      </c>
      <c r="B259" s="454" t="s">
        <v>382</v>
      </c>
      <c r="C259" s="455"/>
      <c r="D259" s="455"/>
      <c r="E259" s="455"/>
      <c r="F259" s="455"/>
      <c r="G259" s="455"/>
      <c r="H259" s="456"/>
      <c r="I259" s="15" t="s">
        <v>356</v>
      </c>
      <c r="J259" s="69">
        <v>504.90773999999999</v>
      </c>
      <c r="K259" s="78">
        <v>0</v>
      </c>
      <c r="L259" s="6">
        <v>0</v>
      </c>
      <c r="M259" s="34">
        <v>0</v>
      </c>
      <c r="N259" s="64">
        <v>0</v>
      </c>
    </row>
    <row r="260" spans="1:14" s="3" customFormat="1" ht="24" customHeight="1" x14ac:dyDescent="0.2">
      <c r="A260" s="14" t="s">
        <v>383</v>
      </c>
      <c r="B260" s="460" t="s">
        <v>384</v>
      </c>
      <c r="C260" s="461"/>
      <c r="D260" s="461"/>
      <c r="E260" s="461"/>
      <c r="F260" s="461"/>
      <c r="G260" s="461"/>
      <c r="H260" s="462"/>
      <c r="I260" s="15" t="s">
        <v>356</v>
      </c>
      <c r="J260" s="14">
        <v>0</v>
      </c>
      <c r="K260" s="6">
        <v>0</v>
      </c>
      <c r="L260" s="6">
        <v>0</v>
      </c>
      <c r="M260" s="34">
        <v>0</v>
      </c>
      <c r="N260" s="64">
        <v>0</v>
      </c>
    </row>
    <row r="261" spans="1:14" s="3" customFormat="1" ht="12" x14ac:dyDescent="0.2">
      <c r="A261" s="14" t="s">
        <v>385</v>
      </c>
      <c r="B261" s="463" t="s">
        <v>386</v>
      </c>
      <c r="C261" s="464"/>
      <c r="D261" s="464"/>
      <c r="E261" s="464"/>
      <c r="F261" s="464"/>
      <c r="G261" s="464"/>
      <c r="H261" s="465"/>
      <c r="I261" s="15" t="s">
        <v>356</v>
      </c>
      <c r="J261" s="14">
        <v>0</v>
      </c>
      <c r="K261" s="6">
        <v>0</v>
      </c>
      <c r="L261" s="6">
        <v>0</v>
      </c>
      <c r="M261" s="34">
        <v>0</v>
      </c>
      <c r="N261" s="64">
        <v>0</v>
      </c>
    </row>
    <row r="262" spans="1:14" s="3" customFormat="1" ht="12" x14ac:dyDescent="0.2">
      <c r="A262" s="14" t="s">
        <v>387</v>
      </c>
      <c r="B262" s="463" t="s">
        <v>388</v>
      </c>
      <c r="C262" s="464"/>
      <c r="D262" s="464"/>
      <c r="E262" s="464"/>
      <c r="F262" s="464"/>
      <c r="G262" s="464"/>
      <c r="H262" s="465"/>
      <c r="I262" s="15" t="s">
        <v>356</v>
      </c>
      <c r="J262" s="14">
        <v>0</v>
      </c>
      <c r="K262" s="6">
        <v>0</v>
      </c>
      <c r="L262" s="6">
        <v>0</v>
      </c>
      <c r="M262" s="34">
        <v>0</v>
      </c>
      <c r="N262" s="64">
        <v>0</v>
      </c>
    </row>
    <row r="263" spans="1:14" s="3" customFormat="1" ht="12" x14ac:dyDescent="0.2">
      <c r="A263" s="14" t="s">
        <v>389</v>
      </c>
      <c r="B263" s="454" t="s">
        <v>390</v>
      </c>
      <c r="C263" s="455"/>
      <c r="D263" s="455"/>
      <c r="E263" s="455"/>
      <c r="F263" s="455"/>
      <c r="G263" s="455"/>
      <c r="H263" s="456"/>
      <c r="I263" s="15" t="s">
        <v>356</v>
      </c>
      <c r="J263" s="69">
        <v>74.977999999999994</v>
      </c>
      <c r="K263" s="69"/>
      <c r="L263" s="6">
        <v>0</v>
      </c>
      <c r="M263" s="34">
        <v>0</v>
      </c>
      <c r="N263" s="64">
        <v>0</v>
      </c>
    </row>
    <row r="264" spans="1:14" s="3" customFormat="1" ht="12" x14ac:dyDescent="0.2">
      <c r="A264" s="14" t="s">
        <v>391</v>
      </c>
      <c r="B264" s="454" t="s">
        <v>392</v>
      </c>
      <c r="C264" s="455"/>
      <c r="D264" s="455"/>
      <c r="E264" s="455"/>
      <c r="F264" s="455"/>
      <c r="G264" s="455"/>
      <c r="H264" s="456"/>
      <c r="I264" s="15" t="s">
        <v>346</v>
      </c>
      <c r="J264" s="14">
        <v>64.786000000000001</v>
      </c>
      <c r="K264" s="14"/>
      <c r="L264" s="6">
        <v>0</v>
      </c>
      <c r="M264" s="34">
        <v>0</v>
      </c>
      <c r="N264" s="64">
        <v>0</v>
      </c>
    </row>
    <row r="265" spans="1:14" s="3" customFormat="1" ht="24" customHeight="1" x14ac:dyDescent="0.2">
      <c r="A265" s="14" t="s">
        <v>393</v>
      </c>
      <c r="B265" s="460" t="s">
        <v>394</v>
      </c>
      <c r="C265" s="461"/>
      <c r="D265" s="461"/>
      <c r="E265" s="461"/>
      <c r="F265" s="461"/>
      <c r="G265" s="461"/>
      <c r="H265" s="462"/>
      <c r="I265" s="15" t="s">
        <v>346</v>
      </c>
      <c r="J265" s="14">
        <v>0</v>
      </c>
      <c r="K265" s="6">
        <v>0</v>
      </c>
      <c r="L265" s="6">
        <v>0</v>
      </c>
      <c r="M265" s="34">
        <v>0</v>
      </c>
      <c r="N265" s="64">
        <v>0</v>
      </c>
    </row>
    <row r="266" spans="1:14" s="3" customFormat="1" ht="12" x14ac:dyDescent="0.2">
      <c r="A266" s="14" t="s">
        <v>395</v>
      </c>
      <c r="B266" s="463" t="s">
        <v>386</v>
      </c>
      <c r="C266" s="464"/>
      <c r="D266" s="464"/>
      <c r="E266" s="464"/>
      <c r="F266" s="464"/>
      <c r="G266" s="464"/>
      <c r="H266" s="465"/>
      <c r="I266" s="15" t="s">
        <v>346</v>
      </c>
      <c r="J266" s="14">
        <v>0</v>
      </c>
      <c r="K266" s="6">
        <v>0</v>
      </c>
      <c r="L266" s="6">
        <v>0</v>
      </c>
      <c r="M266" s="34">
        <v>0</v>
      </c>
      <c r="N266" s="64">
        <v>0</v>
      </c>
    </row>
    <row r="267" spans="1:14" s="3" customFormat="1" ht="12" x14ac:dyDescent="0.2">
      <c r="A267" s="14" t="s">
        <v>396</v>
      </c>
      <c r="B267" s="463" t="s">
        <v>388</v>
      </c>
      <c r="C267" s="464"/>
      <c r="D267" s="464"/>
      <c r="E267" s="464"/>
      <c r="F267" s="464"/>
      <c r="G267" s="464"/>
      <c r="H267" s="465"/>
      <c r="I267" s="15" t="s">
        <v>346</v>
      </c>
      <c r="J267" s="14">
        <v>0</v>
      </c>
      <c r="K267" s="6">
        <v>0</v>
      </c>
      <c r="L267" s="6">
        <v>0</v>
      </c>
      <c r="M267" s="34">
        <v>0</v>
      </c>
      <c r="N267" s="64">
        <v>0</v>
      </c>
    </row>
    <row r="268" spans="1:14" s="3" customFormat="1" ht="12" x14ac:dyDescent="0.2">
      <c r="A268" s="14" t="s">
        <v>397</v>
      </c>
      <c r="B268" s="454" t="s">
        <v>398</v>
      </c>
      <c r="C268" s="455"/>
      <c r="D268" s="455"/>
      <c r="E268" s="455"/>
      <c r="F268" s="455"/>
      <c r="G268" s="455"/>
      <c r="H268" s="456"/>
      <c r="I268" s="15" t="s">
        <v>399</v>
      </c>
      <c r="J268" s="69">
        <v>4148.5600000000004</v>
      </c>
      <c r="K268" s="69"/>
      <c r="L268" s="6">
        <v>0</v>
      </c>
      <c r="M268" s="34">
        <v>0</v>
      </c>
      <c r="N268" s="64">
        <v>0</v>
      </c>
    </row>
    <row r="269" spans="1:14" s="3" customFormat="1" ht="24" customHeight="1" x14ac:dyDescent="0.2">
      <c r="A269" s="14" t="s">
        <v>400</v>
      </c>
      <c r="B269" s="466" t="s">
        <v>536</v>
      </c>
      <c r="C269" s="467"/>
      <c r="D269" s="467"/>
      <c r="E269" s="467"/>
      <c r="F269" s="467"/>
      <c r="G269" s="467"/>
      <c r="H269" s="468"/>
      <c r="I269" s="15" t="s">
        <v>19</v>
      </c>
      <c r="J269" s="14">
        <v>0</v>
      </c>
      <c r="K269" s="6">
        <v>0</v>
      </c>
      <c r="L269" s="6">
        <v>0</v>
      </c>
      <c r="M269" s="34">
        <v>0</v>
      </c>
      <c r="N269" s="64">
        <v>0</v>
      </c>
    </row>
    <row r="270" spans="1:14" s="3" customFormat="1" ht="12" x14ac:dyDescent="0.2">
      <c r="A270" s="14" t="s">
        <v>401</v>
      </c>
      <c r="B270" s="457" t="s">
        <v>402</v>
      </c>
      <c r="C270" s="458"/>
      <c r="D270" s="458"/>
      <c r="E270" s="458"/>
      <c r="F270" s="458"/>
      <c r="G270" s="458"/>
      <c r="H270" s="459"/>
      <c r="I270" s="15" t="s">
        <v>242</v>
      </c>
      <c r="J270" s="14" t="s">
        <v>343</v>
      </c>
      <c r="K270" s="6" t="s">
        <v>343</v>
      </c>
      <c r="L270" s="6" t="s">
        <v>343</v>
      </c>
      <c r="M270" s="6" t="s">
        <v>343</v>
      </c>
      <c r="N270" s="15" t="s">
        <v>343</v>
      </c>
    </row>
    <row r="271" spans="1:14" s="3" customFormat="1" ht="12" x14ac:dyDescent="0.2">
      <c r="A271" s="14" t="s">
        <v>403</v>
      </c>
      <c r="B271" s="454" t="s">
        <v>404</v>
      </c>
      <c r="C271" s="455"/>
      <c r="D271" s="455"/>
      <c r="E271" s="455"/>
      <c r="F271" s="455"/>
      <c r="G271" s="455"/>
      <c r="H271" s="456"/>
      <c r="I271" s="15" t="s">
        <v>356</v>
      </c>
      <c r="J271" s="14" t="s">
        <v>839</v>
      </c>
      <c r="K271" s="6" t="s">
        <v>839</v>
      </c>
      <c r="L271" s="6" t="s">
        <v>839</v>
      </c>
      <c r="M271" s="34" t="s">
        <v>839</v>
      </c>
      <c r="N271" s="64" t="s">
        <v>839</v>
      </c>
    </row>
    <row r="272" spans="1:14" s="3" customFormat="1" ht="12" x14ac:dyDescent="0.2">
      <c r="A272" s="14" t="s">
        <v>405</v>
      </c>
      <c r="B272" s="454" t="s">
        <v>406</v>
      </c>
      <c r="C272" s="455"/>
      <c r="D272" s="455"/>
      <c r="E272" s="455"/>
      <c r="F272" s="455"/>
      <c r="G272" s="455"/>
      <c r="H272" s="456"/>
      <c r="I272" s="15" t="s">
        <v>349</v>
      </c>
      <c r="J272" s="14" t="s">
        <v>839</v>
      </c>
      <c r="K272" s="6" t="s">
        <v>839</v>
      </c>
      <c r="L272" s="6" t="s">
        <v>839</v>
      </c>
      <c r="M272" s="34" t="s">
        <v>839</v>
      </c>
      <c r="N272" s="64" t="s">
        <v>839</v>
      </c>
    </row>
    <row r="273" spans="1:14" s="3" customFormat="1" ht="36" customHeight="1" x14ac:dyDescent="0.2">
      <c r="A273" s="14" t="s">
        <v>407</v>
      </c>
      <c r="B273" s="466" t="s">
        <v>408</v>
      </c>
      <c r="C273" s="467"/>
      <c r="D273" s="467"/>
      <c r="E273" s="467"/>
      <c r="F273" s="467"/>
      <c r="G273" s="467"/>
      <c r="H273" s="468"/>
      <c r="I273" s="15" t="s">
        <v>19</v>
      </c>
      <c r="J273" s="14" t="s">
        <v>839</v>
      </c>
      <c r="K273" s="6" t="s">
        <v>839</v>
      </c>
      <c r="L273" s="6" t="s">
        <v>839</v>
      </c>
      <c r="M273" s="34" t="s">
        <v>839</v>
      </c>
      <c r="N273" s="64" t="s">
        <v>839</v>
      </c>
    </row>
    <row r="274" spans="1:14" s="3" customFormat="1" ht="24" customHeight="1" x14ac:dyDescent="0.2">
      <c r="A274" s="14" t="s">
        <v>409</v>
      </c>
      <c r="B274" s="466" t="s">
        <v>410</v>
      </c>
      <c r="C274" s="467"/>
      <c r="D274" s="467"/>
      <c r="E274" s="467"/>
      <c r="F274" s="467"/>
      <c r="G274" s="467"/>
      <c r="H274" s="468"/>
      <c r="I274" s="15" t="s">
        <v>19</v>
      </c>
      <c r="J274" s="14" t="s">
        <v>839</v>
      </c>
      <c r="K274" s="6" t="s">
        <v>839</v>
      </c>
      <c r="L274" s="6" t="s">
        <v>839</v>
      </c>
      <c r="M274" s="34" t="s">
        <v>839</v>
      </c>
      <c r="N274" s="64" t="s">
        <v>839</v>
      </c>
    </row>
    <row r="275" spans="1:14" s="3" customFormat="1" ht="12" x14ac:dyDescent="0.2">
      <c r="A275" s="14" t="s">
        <v>411</v>
      </c>
      <c r="B275" s="457" t="s">
        <v>412</v>
      </c>
      <c r="C275" s="458"/>
      <c r="D275" s="458"/>
      <c r="E275" s="458"/>
      <c r="F275" s="458"/>
      <c r="G275" s="458"/>
      <c r="H275" s="459"/>
      <c r="I275" s="15" t="s">
        <v>242</v>
      </c>
      <c r="J275" s="14" t="s">
        <v>343</v>
      </c>
      <c r="K275" s="6" t="s">
        <v>343</v>
      </c>
      <c r="L275" s="6" t="s">
        <v>343</v>
      </c>
      <c r="M275" s="6" t="s">
        <v>343</v>
      </c>
      <c r="N275" s="15" t="s">
        <v>343</v>
      </c>
    </row>
    <row r="276" spans="1:14" s="3" customFormat="1" ht="12" x14ac:dyDescent="0.2">
      <c r="A276" s="14" t="s">
        <v>413</v>
      </c>
      <c r="B276" s="454" t="s">
        <v>414</v>
      </c>
      <c r="C276" s="455"/>
      <c r="D276" s="455"/>
      <c r="E276" s="455"/>
      <c r="F276" s="455"/>
      <c r="G276" s="455"/>
      <c r="H276" s="456"/>
      <c r="I276" s="15" t="s">
        <v>346</v>
      </c>
      <c r="J276" s="14" t="s">
        <v>839</v>
      </c>
      <c r="K276" s="6" t="s">
        <v>839</v>
      </c>
      <c r="L276" s="6" t="s">
        <v>839</v>
      </c>
      <c r="M276" s="34" t="s">
        <v>839</v>
      </c>
      <c r="N276" s="64" t="s">
        <v>839</v>
      </c>
    </row>
    <row r="277" spans="1:14" s="3" customFormat="1" ht="36" customHeight="1" x14ac:dyDescent="0.2">
      <c r="A277" s="14" t="s">
        <v>415</v>
      </c>
      <c r="B277" s="460" t="s">
        <v>416</v>
      </c>
      <c r="C277" s="461"/>
      <c r="D277" s="461"/>
      <c r="E277" s="461"/>
      <c r="F277" s="461"/>
      <c r="G277" s="461"/>
      <c r="H277" s="462"/>
      <c r="I277" s="15" t="s">
        <v>346</v>
      </c>
      <c r="J277" s="14" t="s">
        <v>839</v>
      </c>
      <c r="K277" s="6" t="s">
        <v>839</v>
      </c>
      <c r="L277" s="6" t="s">
        <v>839</v>
      </c>
      <c r="M277" s="34" t="s">
        <v>839</v>
      </c>
      <c r="N277" s="64" t="s">
        <v>839</v>
      </c>
    </row>
    <row r="278" spans="1:14" s="3" customFormat="1" ht="36" customHeight="1" x14ac:dyDescent="0.2">
      <c r="A278" s="14" t="s">
        <v>417</v>
      </c>
      <c r="B278" s="460" t="s">
        <v>418</v>
      </c>
      <c r="C278" s="461"/>
      <c r="D278" s="461"/>
      <c r="E278" s="461"/>
      <c r="F278" s="461"/>
      <c r="G278" s="461"/>
      <c r="H278" s="462"/>
      <c r="I278" s="15" t="s">
        <v>346</v>
      </c>
      <c r="J278" s="14" t="s">
        <v>839</v>
      </c>
      <c r="K278" s="6" t="s">
        <v>839</v>
      </c>
      <c r="L278" s="6" t="s">
        <v>839</v>
      </c>
      <c r="M278" s="34" t="s">
        <v>839</v>
      </c>
      <c r="N278" s="64" t="s">
        <v>839</v>
      </c>
    </row>
    <row r="279" spans="1:14" s="3" customFormat="1" ht="24" customHeight="1" x14ac:dyDescent="0.2">
      <c r="A279" s="14" t="s">
        <v>419</v>
      </c>
      <c r="B279" s="460" t="s">
        <v>420</v>
      </c>
      <c r="C279" s="461"/>
      <c r="D279" s="461"/>
      <c r="E279" s="461"/>
      <c r="F279" s="461"/>
      <c r="G279" s="461"/>
      <c r="H279" s="462"/>
      <c r="I279" s="15" t="s">
        <v>346</v>
      </c>
      <c r="J279" s="14" t="s">
        <v>839</v>
      </c>
      <c r="K279" s="6" t="s">
        <v>839</v>
      </c>
      <c r="L279" s="6" t="s">
        <v>839</v>
      </c>
      <c r="M279" s="34" t="s">
        <v>839</v>
      </c>
      <c r="N279" s="64" t="s">
        <v>839</v>
      </c>
    </row>
    <row r="280" spans="1:14" s="3" customFormat="1" ht="12" x14ac:dyDescent="0.2">
      <c r="A280" s="14" t="s">
        <v>421</v>
      </c>
      <c r="B280" s="454" t="s">
        <v>422</v>
      </c>
      <c r="C280" s="455"/>
      <c r="D280" s="455"/>
      <c r="E280" s="455"/>
      <c r="F280" s="455"/>
      <c r="G280" s="455"/>
      <c r="H280" s="456"/>
      <c r="I280" s="15" t="s">
        <v>356</v>
      </c>
      <c r="J280" s="14" t="s">
        <v>839</v>
      </c>
      <c r="K280" s="6" t="s">
        <v>839</v>
      </c>
      <c r="L280" s="6" t="s">
        <v>839</v>
      </c>
      <c r="M280" s="34" t="s">
        <v>839</v>
      </c>
      <c r="N280" s="64" t="s">
        <v>839</v>
      </c>
    </row>
    <row r="281" spans="1:14" s="3" customFormat="1" ht="24" customHeight="1" x14ac:dyDescent="0.2">
      <c r="A281" s="14" t="s">
        <v>423</v>
      </c>
      <c r="B281" s="460" t="s">
        <v>424</v>
      </c>
      <c r="C281" s="461"/>
      <c r="D281" s="461"/>
      <c r="E281" s="461"/>
      <c r="F281" s="461"/>
      <c r="G281" s="461"/>
      <c r="H281" s="462"/>
      <c r="I281" s="15" t="s">
        <v>356</v>
      </c>
      <c r="J281" s="14" t="s">
        <v>839</v>
      </c>
      <c r="K281" s="6" t="s">
        <v>839</v>
      </c>
      <c r="L281" s="6" t="s">
        <v>839</v>
      </c>
      <c r="M281" s="34" t="s">
        <v>839</v>
      </c>
      <c r="N281" s="64" t="s">
        <v>839</v>
      </c>
    </row>
    <row r="282" spans="1:14" s="3" customFormat="1" ht="12" x14ac:dyDescent="0.2">
      <c r="A282" s="14" t="s">
        <v>425</v>
      </c>
      <c r="B282" s="451" t="s">
        <v>426</v>
      </c>
      <c r="C282" s="452"/>
      <c r="D282" s="452"/>
      <c r="E282" s="452"/>
      <c r="F282" s="452"/>
      <c r="G282" s="452"/>
      <c r="H282" s="453"/>
      <c r="I282" s="15" t="s">
        <v>356</v>
      </c>
      <c r="J282" s="14" t="s">
        <v>839</v>
      </c>
      <c r="K282" s="6" t="s">
        <v>839</v>
      </c>
      <c r="L282" s="6" t="s">
        <v>839</v>
      </c>
      <c r="M282" s="34" t="s">
        <v>839</v>
      </c>
      <c r="N282" s="64" t="s">
        <v>839</v>
      </c>
    </row>
    <row r="283" spans="1:14" s="3" customFormat="1" ht="24" customHeight="1" x14ac:dyDescent="0.2">
      <c r="A283" s="14" t="s">
        <v>427</v>
      </c>
      <c r="B283" s="466" t="s">
        <v>428</v>
      </c>
      <c r="C283" s="467"/>
      <c r="D283" s="467"/>
      <c r="E283" s="467"/>
      <c r="F283" s="467"/>
      <c r="G283" s="467"/>
      <c r="H283" s="468"/>
      <c r="I283" s="15" t="s">
        <v>19</v>
      </c>
      <c r="J283" s="14" t="s">
        <v>839</v>
      </c>
      <c r="K283" s="6" t="s">
        <v>839</v>
      </c>
      <c r="L283" s="6" t="s">
        <v>839</v>
      </c>
      <c r="M283" s="34" t="s">
        <v>839</v>
      </c>
      <c r="N283" s="64" t="s">
        <v>839</v>
      </c>
    </row>
    <row r="284" spans="1:14" s="3" customFormat="1" ht="12" x14ac:dyDescent="0.2">
      <c r="A284" s="14" t="s">
        <v>429</v>
      </c>
      <c r="B284" s="451" t="s">
        <v>43</v>
      </c>
      <c r="C284" s="452"/>
      <c r="D284" s="452"/>
      <c r="E284" s="452"/>
      <c r="F284" s="452"/>
      <c r="G284" s="452"/>
      <c r="H284" s="453"/>
      <c r="I284" s="15" t="s">
        <v>19</v>
      </c>
      <c r="J284" s="14" t="s">
        <v>839</v>
      </c>
      <c r="K284" s="6" t="s">
        <v>839</v>
      </c>
      <c r="L284" s="6" t="s">
        <v>839</v>
      </c>
      <c r="M284" s="34" t="s">
        <v>839</v>
      </c>
      <c r="N284" s="64" t="s">
        <v>839</v>
      </c>
    </row>
    <row r="285" spans="1:14" s="3" customFormat="1" ht="12" x14ac:dyDescent="0.2">
      <c r="A285" s="14" t="s">
        <v>430</v>
      </c>
      <c r="B285" s="451" t="s">
        <v>45</v>
      </c>
      <c r="C285" s="452"/>
      <c r="D285" s="452"/>
      <c r="E285" s="452"/>
      <c r="F285" s="452"/>
      <c r="G285" s="452"/>
      <c r="H285" s="453"/>
      <c r="I285" s="15" t="s">
        <v>19</v>
      </c>
      <c r="J285" s="14" t="s">
        <v>839</v>
      </c>
      <c r="K285" s="6" t="s">
        <v>839</v>
      </c>
      <c r="L285" s="6" t="s">
        <v>839</v>
      </c>
      <c r="M285" s="34" t="s">
        <v>839</v>
      </c>
      <c r="N285" s="64" t="s">
        <v>839</v>
      </c>
    </row>
    <row r="286" spans="1:14" s="3" customFormat="1" ht="12.75" thickBot="1" x14ac:dyDescent="0.25">
      <c r="A286" s="21" t="s">
        <v>431</v>
      </c>
      <c r="B286" s="508" t="s">
        <v>432</v>
      </c>
      <c r="C286" s="509"/>
      <c r="D286" s="509"/>
      <c r="E286" s="509"/>
      <c r="F286" s="509"/>
      <c r="G286" s="509"/>
      <c r="H286" s="510"/>
      <c r="I286" s="22" t="s">
        <v>433</v>
      </c>
      <c r="J286" s="21">
        <v>158</v>
      </c>
      <c r="K286" s="23"/>
      <c r="L286" s="23">
        <v>0</v>
      </c>
      <c r="M286" s="37">
        <v>0</v>
      </c>
      <c r="N286" s="67">
        <v>0</v>
      </c>
    </row>
    <row r="287" spans="1:14" ht="16.5" thickBot="1" x14ac:dyDescent="0.3">
      <c r="A287" s="478" t="s">
        <v>434</v>
      </c>
      <c r="B287" s="479"/>
      <c r="C287" s="479"/>
      <c r="D287" s="479"/>
      <c r="E287" s="479"/>
      <c r="F287" s="479"/>
      <c r="G287" s="479"/>
      <c r="H287" s="479"/>
      <c r="I287" s="479"/>
      <c r="J287" s="479"/>
      <c r="K287" s="479"/>
      <c r="L287" s="479"/>
      <c r="M287" s="479"/>
      <c r="N287" s="480"/>
    </row>
    <row r="288" spans="1:14" s="3" customFormat="1" ht="42.75" customHeight="1" x14ac:dyDescent="0.2">
      <c r="A288" s="517" t="s">
        <v>7</v>
      </c>
      <c r="B288" s="519" t="s">
        <v>8</v>
      </c>
      <c r="C288" s="520"/>
      <c r="D288" s="520"/>
      <c r="E288" s="520"/>
      <c r="F288" s="520"/>
      <c r="G288" s="520"/>
      <c r="H288" s="521"/>
      <c r="I288" s="525" t="s">
        <v>9</v>
      </c>
      <c r="J288" s="527" t="s">
        <v>851</v>
      </c>
      <c r="K288" s="528"/>
      <c r="L288" s="529" t="s">
        <v>540</v>
      </c>
      <c r="M288" s="530"/>
      <c r="N288" s="537" t="s">
        <v>541</v>
      </c>
    </row>
    <row r="289" spans="1:17" s="3" customFormat="1" ht="24" x14ac:dyDescent="0.2">
      <c r="A289" s="518"/>
      <c r="B289" s="522"/>
      <c r="C289" s="523"/>
      <c r="D289" s="523"/>
      <c r="E289" s="523"/>
      <c r="F289" s="523"/>
      <c r="G289" s="523"/>
      <c r="H289" s="524"/>
      <c r="I289" s="526"/>
      <c r="J289" s="26" t="s">
        <v>0</v>
      </c>
      <c r="K289" s="27" t="s">
        <v>1</v>
      </c>
      <c r="L289" s="28" t="s">
        <v>10</v>
      </c>
      <c r="M289" s="28" t="s">
        <v>11</v>
      </c>
      <c r="N289" s="538"/>
    </row>
    <row r="290" spans="1:17" s="2" customFormat="1" ht="12.75" thickBot="1" x14ac:dyDescent="0.25">
      <c r="A290" s="31">
        <v>1</v>
      </c>
      <c r="B290" s="514">
        <v>2</v>
      </c>
      <c r="C290" s="515"/>
      <c r="D290" s="515"/>
      <c r="E290" s="515"/>
      <c r="F290" s="515"/>
      <c r="G290" s="515"/>
      <c r="H290" s="516"/>
      <c r="I290" s="30">
        <v>3</v>
      </c>
      <c r="J290" s="32">
        <v>4</v>
      </c>
      <c r="K290" s="33">
        <v>5</v>
      </c>
      <c r="L290" s="33">
        <v>6</v>
      </c>
      <c r="M290" s="33">
        <v>7</v>
      </c>
      <c r="N290" s="30">
        <v>8</v>
      </c>
    </row>
    <row r="291" spans="1:17" s="3" customFormat="1" ht="12.75" customHeight="1" x14ac:dyDescent="0.2">
      <c r="A291" s="539" t="s">
        <v>435</v>
      </c>
      <c r="B291" s="540"/>
      <c r="C291" s="540"/>
      <c r="D291" s="540"/>
      <c r="E291" s="540"/>
      <c r="F291" s="540"/>
      <c r="G291" s="540"/>
      <c r="H291" s="541"/>
      <c r="I291" s="12" t="s">
        <v>19</v>
      </c>
      <c r="J291" s="11"/>
      <c r="K291" s="16"/>
      <c r="L291" s="16"/>
      <c r="M291" s="36"/>
      <c r="N291" s="17"/>
    </row>
    <row r="292" spans="1:17" s="3" customFormat="1" ht="12" x14ac:dyDescent="0.2">
      <c r="A292" s="14" t="s">
        <v>17</v>
      </c>
      <c r="B292" s="457" t="s">
        <v>436</v>
      </c>
      <c r="C292" s="458"/>
      <c r="D292" s="458"/>
      <c r="E292" s="458"/>
      <c r="F292" s="458"/>
      <c r="G292" s="458"/>
      <c r="H292" s="459"/>
      <c r="I292" s="15" t="s">
        <v>19</v>
      </c>
      <c r="J292" s="63">
        <f>J293+J317</f>
        <v>37.688033841666673</v>
      </c>
      <c r="K292" s="63">
        <f>K293+K317</f>
        <v>18.332769175000003</v>
      </c>
      <c r="L292" s="6">
        <v>0</v>
      </c>
      <c r="M292" s="34">
        <v>0</v>
      </c>
      <c r="N292" s="64" t="s">
        <v>839</v>
      </c>
    </row>
    <row r="293" spans="1:17" s="3" customFormat="1" ht="12" x14ac:dyDescent="0.2">
      <c r="A293" s="14" t="s">
        <v>20</v>
      </c>
      <c r="B293" s="454" t="s">
        <v>437</v>
      </c>
      <c r="C293" s="455"/>
      <c r="D293" s="455"/>
      <c r="E293" s="455"/>
      <c r="F293" s="455"/>
      <c r="G293" s="455"/>
      <c r="H293" s="456"/>
      <c r="I293" s="15" t="s">
        <v>19</v>
      </c>
      <c r="J293" s="63">
        <f>J300</f>
        <v>13.958753841666674</v>
      </c>
      <c r="K293" s="63">
        <f>K300</f>
        <v>8.7401077833333343</v>
      </c>
      <c r="L293" s="6">
        <v>0</v>
      </c>
      <c r="M293" s="34">
        <v>0</v>
      </c>
      <c r="N293" s="64" t="s">
        <v>839</v>
      </c>
    </row>
    <row r="294" spans="1:17" s="3" customFormat="1" ht="24" customHeight="1" x14ac:dyDescent="0.2">
      <c r="A294" s="14" t="s">
        <v>22</v>
      </c>
      <c r="B294" s="460" t="s">
        <v>438</v>
      </c>
      <c r="C294" s="461"/>
      <c r="D294" s="461"/>
      <c r="E294" s="461"/>
      <c r="F294" s="461"/>
      <c r="G294" s="461"/>
      <c r="H294" s="462"/>
      <c r="I294" s="15" t="s">
        <v>19</v>
      </c>
      <c r="J294" s="14">
        <v>0</v>
      </c>
      <c r="K294" s="6">
        <v>0</v>
      </c>
      <c r="L294" s="6">
        <v>0</v>
      </c>
      <c r="M294" s="34">
        <v>0</v>
      </c>
      <c r="N294" s="64" t="s">
        <v>839</v>
      </c>
    </row>
    <row r="295" spans="1:17" s="3" customFormat="1" ht="12" x14ac:dyDescent="0.2">
      <c r="A295" s="14" t="s">
        <v>439</v>
      </c>
      <c r="B295" s="463" t="s">
        <v>440</v>
      </c>
      <c r="C295" s="464"/>
      <c r="D295" s="464"/>
      <c r="E295" s="464"/>
      <c r="F295" s="464"/>
      <c r="G295" s="464"/>
      <c r="H295" s="465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64" t="s">
        <v>839</v>
      </c>
    </row>
    <row r="296" spans="1:17" s="3" customFormat="1" ht="24" customHeight="1" x14ac:dyDescent="0.2">
      <c r="A296" s="14" t="s">
        <v>441</v>
      </c>
      <c r="B296" s="534" t="s">
        <v>23</v>
      </c>
      <c r="C296" s="535"/>
      <c r="D296" s="535"/>
      <c r="E296" s="535"/>
      <c r="F296" s="535"/>
      <c r="G296" s="535"/>
      <c r="H296" s="536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64" t="s">
        <v>839</v>
      </c>
      <c r="Q296" s="79"/>
    </row>
    <row r="297" spans="1:17" s="3" customFormat="1" ht="24" customHeight="1" x14ac:dyDescent="0.2">
      <c r="A297" s="14" t="s">
        <v>442</v>
      </c>
      <c r="B297" s="534" t="s">
        <v>25</v>
      </c>
      <c r="C297" s="535"/>
      <c r="D297" s="535"/>
      <c r="E297" s="535"/>
      <c r="F297" s="535"/>
      <c r="G297" s="535"/>
      <c r="H297" s="536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64" t="s">
        <v>839</v>
      </c>
    </row>
    <row r="298" spans="1:17" s="3" customFormat="1" ht="24" customHeight="1" x14ac:dyDescent="0.2">
      <c r="A298" s="14" t="s">
        <v>443</v>
      </c>
      <c r="B298" s="534" t="s">
        <v>27</v>
      </c>
      <c r="C298" s="535"/>
      <c r="D298" s="535"/>
      <c r="E298" s="535"/>
      <c r="F298" s="535"/>
      <c r="G298" s="535"/>
      <c r="H298" s="536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64" t="s">
        <v>839</v>
      </c>
    </row>
    <row r="299" spans="1:17" s="3" customFormat="1" ht="12" x14ac:dyDescent="0.2">
      <c r="A299" s="14" t="s">
        <v>444</v>
      </c>
      <c r="B299" s="463" t="s">
        <v>445</v>
      </c>
      <c r="C299" s="464"/>
      <c r="D299" s="464"/>
      <c r="E299" s="464"/>
      <c r="F299" s="464"/>
      <c r="G299" s="464"/>
      <c r="H299" s="465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64" t="s">
        <v>839</v>
      </c>
    </row>
    <row r="300" spans="1:17" s="3" customFormat="1" ht="12" x14ac:dyDescent="0.2">
      <c r="A300" s="14" t="s">
        <v>446</v>
      </c>
      <c r="B300" s="463" t="s">
        <v>447</v>
      </c>
      <c r="C300" s="464"/>
      <c r="D300" s="464"/>
      <c r="E300" s="464"/>
      <c r="F300" s="464"/>
      <c r="G300" s="464"/>
      <c r="H300" s="465"/>
      <c r="I300" s="15" t="s">
        <v>19</v>
      </c>
      <c r="J300" s="63">
        <v>13.958753841666674</v>
      </c>
      <c r="K300" s="78">
        <v>8.7401077833333343</v>
      </c>
      <c r="L300" s="6">
        <v>0</v>
      </c>
      <c r="M300" s="34">
        <v>0</v>
      </c>
      <c r="N300" s="64" t="s">
        <v>839</v>
      </c>
    </row>
    <row r="301" spans="1:17" s="3" customFormat="1" ht="12" x14ac:dyDescent="0.2">
      <c r="A301" s="14" t="s">
        <v>448</v>
      </c>
      <c r="B301" s="463" t="s">
        <v>449</v>
      </c>
      <c r="C301" s="464"/>
      <c r="D301" s="464"/>
      <c r="E301" s="464"/>
      <c r="F301" s="464"/>
      <c r="G301" s="464"/>
      <c r="H301" s="465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64" t="s">
        <v>839</v>
      </c>
    </row>
    <row r="302" spans="1:17" s="3" customFormat="1" ht="12" x14ac:dyDescent="0.2">
      <c r="A302" s="14" t="s">
        <v>450</v>
      </c>
      <c r="B302" s="463" t="s">
        <v>451</v>
      </c>
      <c r="C302" s="464"/>
      <c r="D302" s="464"/>
      <c r="E302" s="464"/>
      <c r="F302" s="464"/>
      <c r="G302" s="464"/>
      <c r="H302" s="465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64" t="s">
        <v>839</v>
      </c>
    </row>
    <row r="303" spans="1:17" s="3" customFormat="1" ht="24" customHeight="1" x14ac:dyDescent="0.2">
      <c r="A303" s="14" t="s">
        <v>452</v>
      </c>
      <c r="B303" s="534" t="s">
        <v>453</v>
      </c>
      <c r="C303" s="535"/>
      <c r="D303" s="535"/>
      <c r="E303" s="535"/>
      <c r="F303" s="535"/>
      <c r="G303" s="535"/>
      <c r="H303" s="536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64" t="s">
        <v>839</v>
      </c>
    </row>
    <row r="304" spans="1:17" s="3" customFormat="1" ht="12" x14ac:dyDescent="0.2">
      <c r="A304" s="14" t="s">
        <v>454</v>
      </c>
      <c r="B304" s="531" t="s">
        <v>455</v>
      </c>
      <c r="C304" s="532"/>
      <c r="D304" s="532"/>
      <c r="E304" s="532"/>
      <c r="F304" s="532"/>
      <c r="G304" s="532"/>
      <c r="H304" s="533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64" t="s">
        <v>839</v>
      </c>
    </row>
    <row r="305" spans="1:14" s="3" customFormat="1" ht="12" x14ac:dyDescent="0.2">
      <c r="A305" s="14" t="s">
        <v>456</v>
      </c>
      <c r="B305" s="493" t="s">
        <v>457</v>
      </c>
      <c r="C305" s="494"/>
      <c r="D305" s="494"/>
      <c r="E305" s="494"/>
      <c r="F305" s="494"/>
      <c r="G305" s="494"/>
      <c r="H305" s="495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64" t="s">
        <v>839</v>
      </c>
    </row>
    <row r="306" spans="1:14" s="3" customFormat="1" ht="12" x14ac:dyDescent="0.2">
      <c r="A306" s="14" t="s">
        <v>458</v>
      </c>
      <c r="B306" s="531" t="s">
        <v>455</v>
      </c>
      <c r="C306" s="532"/>
      <c r="D306" s="532"/>
      <c r="E306" s="532"/>
      <c r="F306" s="532"/>
      <c r="G306" s="532"/>
      <c r="H306" s="533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64" t="s">
        <v>839</v>
      </c>
    </row>
    <row r="307" spans="1:14" s="3" customFormat="1" ht="12" x14ac:dyDescent="0.2">
      <c r="A307" s="14" t="s">
        <v>459</v>
      </c>
      <c r="B307" s="463" t="s">
        <v>460</v>
      </c>
      <c r="C307" s="464"/>
      <c r="D307" s="464"/>
      <c r="E307" s="464"/>
      <c r="F307" s="464"/>
      <c r="G307" s="464"/>
      <c r="H307" s="465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64" t="s">
        <v>839</v>
      </c>
    </row>
    <row r="308" spans="1:14" s="3" customFormat="1" ht="12" x14ac:dyDescent="0.2">
      <c r="A308" s="14" t="s">
        <v>461</v>
      </c>
      <c r="B308" s="463" t="s">
        <v>270</v>
      </c>
      <c r="C308" s="464"/>
      <c r="D308" s="464"/>
      <c r="E308" s="464"/>
      <c r="F308" s="464"/>
      <c r="G308" s="464"/>
      <c r="H308" s="465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64" t="s">
        <v>839</v>
      </c>
    </row>
    <row r="309" spans="1:14" s="3" customFormat="1" ht="24" customHeight="1" x14ac:dyDescent="0.2">
      <c r="A309" s="14" t="s">
        <v>462</v>
      </c>
      <c r="B309" s="505" t="s">
        <v>463</v>
      </c>
      <c r="C309" s="506"/>
      <c r="D309" s="506"/>
      <c r="E309" s="506"/>
      <c r="F309" s="506"/>
      <c r="G309" s="506"/>
      <c r="H309" s="507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64" t="s">
        <v>839</v>
      </c>
    </row>
    <row r="310" spans="1:14" s="3" customFormat="1" ht="12.75" customHeight="1" x14ac:dyDescent="0.2">
      <c r="A310" s="14" t="s">
        <v>464</v>
      </c>
      <c r="B310" s="493" t="s">
        <v>43</v>
      </c>
      <c r="C310" s="494"/>
      <c r="D310" s="494"/>
      <c r="E310" s="494"/>
      <c r="F310" s="494"/>
      <c r="G310" s="494"/>
      <c r="H310" s="495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64" t="s">
        <v>839</v>
      </c>
    </row>
    <row r="311" spans="1:14" s="3" customFormat="1" ht="12.75" customHeight="1" x14ac:dyDescent="0.2">
      <c r="A311" s="14" t="s">
        <v>465</v>
      </c>
      <c r="B311" s="493" t="s">
        <v>45</v>
      </c>
      <c r="C311" s="494"/>
      <c r="D311" s="494"/>
      <c r="E311" s="494"/>
      <c r="F311" s="494"/>
      <c r="G311" s="494"/>
      <c r="H311" s="495"/>
      <c r="I311" s="15" t="s">
        <v>19</v>
      </c>
      <c r="J311" s="14">
        <v>0</v>
      </c>
      <c r="K311" s="6">
        <v>0</v>
      </c>
      <c r="L311" s="6">
        <v>0</v>
      </c>
      <c r="M311" s="34">
        <v>0</v>
      </c>
      <c r="N311" s="64" t="s">
        <v>839</v>
      </c>
    </row>
    <row r="312" spans="1:14" s="3" customFormat="1" ht="24" customHeight="1" x14ac:dyDescent="0.2">
      <c r="A312" s="14" t="s">
        <v>24</v>
      </c>
      <c r="B312" s="460" t="s">
        <v>466</v>
      </c>
      <c r="C312" s="461"/>
      <c r="D312" s="461"/>
      <c r="E312" s="461"/>
      <c r="F312" s="461"/>
      <c r="G312" s="461"/>
      <c r="H312" s="462"/>
      <c r="I312" s="15" t="s">
        <v>19</v>
      </c>
      <c r="J312" s="14">
        <v>0</v>
      </c>
      <c r="K312" s="6">
        <v>0</v>
      </c>
      <c r="L312" s="6">
        <v>0</v>
      </c>
      <c r="M312" s="34">
        <v>0</v>
      </c>
      <c r="N312" s="64" t="s">
        <v>839</v>
      </c>
    </row>
    <row r="313" spans="1:14" s="3" customFormat="1" ht="24" customHeight="1" x14ac:dyDescent="0.2">
      <c r="A313" s="14" t="s">
        <v>467</v>
      </c>
      <c r="B313" s="505" t="s">
        <v>23</v>
      </c>
      <c r="C313" s="506"/>
      <c r="D313" s="506"/>
      <c r="E313" s="506"/>
      <c r="F313" s="506"/>
      <c r="G313" s="506"/>
      <c r="H313" s="507"/>
      <c r="I313" s="15" t="s">
        <v>19</v>
      </c>
      <c r="J313" s="14">
        <v>0</v>
      </c>
      <c r="K313" s="6">
        <v>0</v>
      </c>
      <c r="L313" s="6">
        <v>0</v>
      </c>
      <c r="M313" s="34">
        <v>0</v>
      </c>
      <c r="N313" s="64" t="s">
        <v>839</v>
      </c>
    </row>
    <row r="314" spans="1:14" s="3" customFormat="1" ht="24" customHeight="1" x14ac:dyDescent="0.2">
      <c r="A314" s="14" t="s">
        <v>468</v>
      </c>
      <c r="B314" s="505" t="s">
        <v>25</v>
      </c>
      <c r="C314" s="506"/>
      <c r="D314" s="506"/>
      <c r="E314" s="506"/>
      <c r="F314" s="506"/>
      <c r="G314" s="506"/>
      <c r="H314" s="507"/>
      <c r="I314" s="15" t="s">
        <v>19</v>
      </c>
      <c r="J314" s="14">
        <v>0</v>
      </c>
      <c r="K314" s="6">
        <v>0</v>
      </c>
      <c r="L314" s="6">
        <v>0</v>
      </c>
      <c r="M314" s="34">
        <v>0</v>
      </c>
      <c r="N314" s="64" t="s">
        <v>839</v>
      </c>
    </row>
    <row r="315" spans="1:14" s="3" customFormat="1" ht="24" customHeight="1" x14ac:dyDescent="0.2">
      <c r="A315" s="14" t="s">
        <v>469</v>
      </c>
      <c r="B315" s="505" t="s">
        <v>27</v>
      </c>
      <c r="C315" s="506"/>
      <c r="D315" s="506"/>
      <c r="E315" s="506"/>
      <c r="F315" s="506"/>
      <c r="G315" s="506"/>
      <c r="H315" s="507"/>
      <c r="I315" s="15" t="s">
        <v>19</v>
      </c>
      <c r="J315" s="14">
        <v>0</v>
      </c>
      <c r="K315" s="6">
        <v>0</v>
      </c>
      <c r="L315" s="6">
        <v>0</v>
      </c>
      <c r="M315" s="34">
        <v>0</v>
      </c>
      <c r="N315" s="64" t="s">
        <v>839</v>
      </c>
    </row>
    <row r="316" spans="1:14" s="3" customFormat="1" ht="12" x14ac:dyDescent="0.2">
      <c r="A316" s="14" t="s">
        <v>26</v>
      </c>
      <c r="B316" s="451" t="s">
        <v>470</v>
      </c>
      <c r="C316" s="452"/>
      <c r="D316" s="452"/>
      <c r="E316" s="452"/>
      <c r="F316" s="452"/>
      <c r="G316" s="452"/>
      <c r="H316" s="453"/>
      <c r="I316" s="15" t="s">
        <v>19</v>
      </c>
      <c r="J316" s="14">
        <v>0</v>
      </c>
      <c r="K316" s="6">
        <v>0</v>
      </c>
      <c r="L316" s="6">
        <v>0</v>
      </c>
      <c r="M316" s="34">
        <v>0</v>
      </c>
      <c r="N316" s="64" t="s">
        <v>839</v>
      </c>
    </row>
    <row r="317" spans="1:14" s="3" customFormat="1" ht="12" x14ac:dyDescent="0.2">
      <c r="A317" s="14" t="s">
        <v>28</v>
      </c>
      <c r="B317" s="454" t="s">
        <v>471</v>
      </c>
      <c r="C317" s="455"/>
      <c r="D317" s="455"/>
      <c r="E317" s="455"/>
      <c r="F317" s="455"/>
      <c r="G317" s="455"/>
      <c r="H317" s="456"/>
      <c r="I317" s="15" t="s">
        <v>19</v>
      </c>
      <c r="J317" s="69">
        <f>J318</f>
        <v>23.729279999999999</v>
      </c>
      <c r="K317" s="69">
        <f>K318</f>
        <v>9.5926613916666668</v>
      </c>
      <c r="L317" s="6">
        <v>0</v>
      </c>
      <c r="M317" s="34">
        <v>0</v>
      </c>
      <c r="N317" s="64" t="s">
        <v>839</v>
      </c>
    </row>
    <row r="318" spans="1:14" s="3" customFormat="1" ht="12" x14ac:dyDescent="0.2">
      <c r="A318" s="14" t="s">
        <v>472</v>
      </c>
      <c r="B318" s="451" t="s">
        <v>473</v>
      </c>
      <c r="C318" s="452"/>
      <c r="D318" s="452"/>
      <c r="E318" s="452"/>
      <c r="F318" s="452"/>
      <c r="G318" s="452"/>
      <c r="H318" s="453"/>
      <c r="I318" s="15" t="s">
        <v>19</v>
      </c>
      <c r="J318" s="69">
        <f>J324</f>
        <v>23.729279999999999</v>
      </c>
      <c r="K318" s="69">
        <f>K324</f>
        <v>9.5926613916666668</v>
      </c>
      <c r="L318" s="6">
        <v>0</v>
      </c>
      <c r="M318" s="34">
        <v>0</v>
      </c>
      <c r="N318" s="64" t="s">
        <v>839</v>
      </c>
    </row>
    <row r="319" spans="1:14" s="3" customFormat="1" ht="12" x14ac:dyDescent="0.2">
      <c r="A319" s="14" t="s">
        <v>474</v>
      </c>
      <c r="B319" s="463" t="s">
        <v>475</v>
      </c>
      <c r="C319" s="464"/>
      <c r="D319" s="464"/>
      <c r="E319" s="464"/>
      <c r="F319" s="464"/>
      <c r="G319" s="464"/>
      <c r="H319" s="465"/>
      <c r="I319" s="15" t="s">
        <v>19</v>
      </c>
      <c r="J319" s="69">
        <v>0</v>
      </c>
      <c r="K319" s="6">
        <v>0</v>
      </c>
      <c r="L319" s="6">
        <v>0</v>
      </c>
      <c r="M319" s="34">
        <v>0</v>
      </c>
      <c r="N319" s="64" t="s">
        <v>839</v>
      </c>
    </row>
    <row r="320" spans="1:14" s="3" customFormat="1" ht="24" customHeight="1" x14ac:dyDescent="0.2">
      <c r="A320" s="14" t="s">
        <v>476</v>
      </c>
      <c r="B320" s="505" t="s">
        <v>23</v>
      </c>
      <c r="C320" s="506"/>
      <c r="D320" s="506"/>
      <c r="E320" s="506"/>
      <c r="F320" s="506"/>
      <c r="G320" s="506"/>
      <c r="H320" s="507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64" t="s">
        <v>839</v>
      </c>
    </row>
    <row r="321" spans="1:14" s="3" customFormat="1" ht="24" customHeight="1" x14ac:dyDescent="0.2">
      <c r="A321" s="14" t="s">
        <v>477</v>
      </c>
      <c r="B321" s="505" t="s">
        <v>25</v>
      </c>
      <c r="C321" s="506"/>
      <c r="D321" s="506"/>
      <c r="E321" s="506"/>
      <c r="F321" s="506"/>
      <c r="G321" s="506"/>
      <c r="H321" s="507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64" t="s">
        <v>839</v>
      </c>
    </row>
    <row r="322" spans="1:14" s="3" customFormat="1" ht="24" customHeight="1" x14ac:dyDescent="0.2">
      <c r="A322" s="14" t="s">
        <v>478</v>
      </c>
      <c r="B322" s="505" t="s">
        <v>27</v>
      </c>
      <c r="C322" s="506"/>
      <c r="D322" s="506"/>
      <c r="E322" s="506"/>
      <c r="F322" s="506"/>
      <c r="G322" s="506"/>
      <c r="H322" s="507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64" t="s">
        <v>839</v>
      </c>
    </row>
    <row r="323" spans="1:14" s="3" customFormat="1" ht="12" x14ac:dyDescent="0.2">
      <c r="A323" s="14" t="s">
        <v>479</v>
      </c>
      <c r="B323" s="463" t="s">
        <v>256</v>
      </c>
      <c r="C323" s="464"/>
      <c r="D323" s="464"/>
      <c r="E323" s="464"/>
      <c r="F323" s="464"/>
      <c r="G323" s="464"/>
      <c r="H323" s="465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64" t="s">
        <v>839</v>
      </c>
    </row>
    <row r="324" spans="1:14" s="3" customFormat="1" ht="12" x14ac:dyDescent="0.2">
      <c r="A324" s="14" t="s">
        <v>480</v>
      </c>
      <c r="B324" s="463" t="s">
        <v>259</v>
      </c>
      <c r="C324" s="464"/>
      <c r="D324" s="464"/>
      <c r="E324" s="464"/>
      <c r="F324" s="464"/>
      <c r="G324" s="464"/>
      <c r="H324" s="465"/>
      <c r="I324" s="15" t="s">
        <v>19</v>
      </c>
      <c r="J324" s="69">
        <v>23.729279999999999</v>
      </c>
      <c r="K324" s="69">
        <v>9.5926613916666668</v>
      </c>
      <c r="L324" s="6">
        <v>0</v>
      </c>
      <c r="M324" s="34">
        <v>0</v>
      </c>
      <c r="N324" s="64" t="s">
        <v>839</v>
      </c>
    </row>
    <row r="325" spans="1:14" s="3" customFormat="1" ht="12" x14ac:dyDescent="0.2">
      <c r="A325" s="14" t="s">
        <v>481</v>
      </c>
      <c r="B325" s="463" t="s">
        <v>262</v>
      </c>
      <c r="C325" s="464"/>
      <c r="D325" s="464"/>
      <c r="E325" s="464"/>
      <c r="F325" s="464"/>
      <c r="G325" s="464"/>
      <c r="H325" s="465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64" t="s">
        <v>839</v>
      </c>
    </row>
    <row r="326" spans="1:14" s="3" customFormat="1" ht="12" x14ac:dyDescent="0.2">
      <c r="A326" s="14" t="s">
        <v>482</v>
      </c>
      <c r="B326" s="463" t="s">
        <v>268</v>
      </c>
      <c r="C326" s="464"/>
      <c r="D326" s="464"/>
      <c r="E326" s="464"/>
      <c r="F326" s="464"/>
      <c r="G326" s="464"/>
      <c r="H326" s="465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64" t="s">
        <v>839</v>
      </c>
    </row>
    <row r="327" spans="1:14" s="3" customFormat="1" ht="12" x14ac:dyDescent="0.2">
      <c r="A327" s="14" t="s">
        <v>483</v>
      </c>
      <c r="B327" s="463" t="s">
        <v>270</v>
      </c>
      <c r="C327" s="464"/>
      <c r="D327" s="464"/>
      <c r="E327" s="464"/>
      <c r="F327" s="464"/>
      <c r="G327" s="464"/>
      <c r="H327" s="465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64" t="s">
        <v>839</v>
      </c>
    </row>
    <row r="328" spans="1:14" s="3" customFormat="1" ht="24" customHeight="1" x14ac:dyDescent="0.2">
      <c r="A328" s="14" t="s">
        <v>484</v>
      </c>
      <c r="B328" s="505" t="s">
        <v>273</v>
      </c>
      <c r="C328" s="506"/>
      <c r="D328" s="506"/>
      <c r="E328" s="506"/>
      <c r="F328" s="506"/>
      <c r="G328" s="506"/>
      <c r="H328" s="507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64" t="s">
        <v>839</v>
      </c>
    </row>
    <row r="329" spans="1:14" s="3" customFormat="1" ht="12" x14ac:dyDescent="0.2">
      <c r="A329" s="14" t="s">
        <v>485</v>
      </c>
      <c r="B329" s="493" t="s">
        <v>43</v>
      </c>
      <c r="C329" s="494"/>
      <c r="D329" s="494"/>
      <c r="E329" s="494"/>
      <c r="F329" s="494"/>
      <c r="G329" s="494"/>
      <c r="H329" s="495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64" t="s">
        <v>839</v>
      </c>
    </row>
    <row r="330" spans="1:14" s="3" customFormat="1" ht="12" x14ac:dyDescent="0.2">
      <c r="A330" s="14" t="s">
        <v>486</v>
      </c>
      <c r="B330" s="493" t="s">
        <v>45</v>
      </c>
      <c r="C330" s="494"/>
      <c r="D330" s="494"/>
      <c r="E330" s="494"/>
      <c r="F330" s="494"/>
      <c r="G330" s="494"/>
      <c r="H330" s="495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64" t="s">
        <v>839</v>
      </c>
    </row>
    <row r="331" spans="1:14" s="3" customFormat="1" ht="12" x14ac:dyDescent="0.2">
      <c r="A331" s="14" t="s">
        <v>487</v>
      </c>
      <c r="B331" s="451" t="s">
        <v>488</v>
      </c>
      <c r="C331" s="452"/>
      <c r="D331" s="452"/>
      <c r="E331" s="452"/>
      <c r="F331" s="452"/>
      <c r="G331" s="452"/>
      <c r="H331" s="453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64" t="s">
        <v>839</v>
      </c>
    </row>
    <row r="332" spans="1:14" s="3" customFormat="1" ht="12" x14ac:dyDescent="0.2">
      <c r="A332" s="14" t="s">
        <v>489</v>
      </c>
      <c r="B332" s="451" t="s">
        <v>490</v>
      </c>
      <c r="C332" s="452"/>
      <c r="D332" s="452"/>
      <c r="E332" s="452"/>
      <c r="F332" s="452"/>
      <c r="G332" s="452"/>
      <c r="H332" s="453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64" t="s">
        <v>839</v>
      </c>
    </row>
    <row r="333" spans="1:14" s="3" customFormat="1" ht="12" x14ac:dyDescent="0.2">
      <c r="A333" s="14" t="s">
        <v>491</v>
      </c>
      <c r="B333" s="463" t="s">
        <v>475</v>
      </c>
      <c r="C333" s="464"/>
      <c r="D333" s="464"/>
      <c r="E333" s="464"/>
      <c r="F333" s="464"/>
      <c r="G333" s="464"/>
      <c r="H333" s="465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64" t="s">
        <v>839</v>
      </c>
    </row>
    <row r="334" spans="1:14" s="3" customFormat="1" ht="24" customHeight="1" x14ac:dyDescent="0.2">
      <c r="A334" s="14" t="s">
        <v>492</v>
      </c>
      <c r="B334" s="505" t="s">
        <v>23</v>
      </c>
      <c r="C334" s="506"/>
      <c r="D334" s="506"/>
      <c r="E334" s="506"/>
      <c r="F334" s="506"/>
      <c r="G334" s="506"/>
      <c r="H334" s="507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64" t="s">
        <v>839</v>
      </c>
    </row>
    <row r="335" spans="1:14" s="3" customFormat="1" ht="24" customHeight="1" x14ac:dyDescent="0.2">
      <c r="A335" s="14" t="s">
        <v>493</v>
      </c>
      <c r="B335" s="505" t="s">
        <v>25</v>
      </c>
      <c r="C335" s="506"/>
      <c r="D335" s="506"/>
      <c r="E335" s="506"/>
      <c r="F335" s="506"/>
      <c r="G335" s="506"/>
      <c r="H335" s="507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64" t="s">
        <v>839</v>
      </c>
    </row>
    <row r="336" spans="1:14" s="3" customFormat="1" ht="24" customHeight="1" x14ac:dyDescent="0.2">
      <c r="A336" s="14" t="s">
        <v>493</v>
      </c>
      <c r="B336" s="505" t="s">
        <v>27</v>
      </c>
      <c r="C336" s="506"/>
      <c r="D336" s="506"/>
      <c r="E336" s="506"/>
      <c r="F336" s="506"/>
      <c r="G336" s="506"/>
      <c r="H336" s="507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64" t="s">
        <v>839</v>
      </c>
    </row>
    <row r="337" spans="1:14" s="3" customFormat="1" ht="12" x14ac:dyDescent="0.2">
      <c r="A337" s="14" t="s">
        <v>494</v>
      </c>
      <c r="B337" s="463" t="s">
        <v>256</v>
      </c>
      <c r="C337" s="464"/>
      <c r="D337" s="464"/>
      <c r="E337" s="464"/>
      <c r="F337" s="464"/>
      <c r="G337" s="464"/>
      <c r="H337" s="465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64" t="s">
        <v>839</v>
      </c>
    </row>
    <row r="338" spans="1:14" s="3" customFormat="1" ht="12" x14ac:dyDescent="0.2">
      <c r="A338" s="14" t="s">
        <v>495</v>
      </c>
      <c r="B338" s="463" t="s">
        <v>259</v>
      </c>
      <c r="C338" s="464"/>
      <c r="D338" s="464"/>
      <c r="E338" s="464"/>
      <c r="F338" s="464"/>
      <c r="G338" s="464"/>
      <c r="H338" s="465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64" t="s">
        <v>839</v>
      </c>
    </row>
    <row r="339" spans="1:14" s="3" customFormat="1" ht="12" x14ac:dyDescent="0.2">
      <c r="A339" s="14" t="s">
        <v>496</v>
      </c>
      <c r="B339" s="463" t="s">
        <v>262</v>
      </c>
      <c r="C339" s="464"/>
      <c r="D339" s="464"/>
      <c r="E339" s="464"/>
      <c r="F339" s="464"/>
      <c r="G339" s="464"/>
      <c r="H339" s="465"/>
      <c r="I339" s="15" t="s">
        <v>19</v>
      </c>
      <c r="J339" s="14">
        <v>0</v>
      </c>
      <c r="K339" s="6">
        <v>0</v>
      </c>
      <c r="L339" s="6">
        <v>0</v>
      </c>
      <c r="M339" s="34">
        <v>0</v>
      </c>
      <c r="N339" s="64" t="s">
        <v>839</v>
      </c>
    </row>
    <row r="340" spans="1:14" s="3" customFormat="1" ht="12" x14ac:dyDescent="0.2">
      <c r="A340" s="14" t="s">
        <v>497</v>
      </c>
      <c r="B340" s="463" t="s">
        <v>268</v>
      </c>
      <c r="C340" s="464"/>
      <c r="D340" s="464"/>
      <c r="E340" s="464"/>
      <c r="F340" s="464"/>
      <c r="G340" s="464"/>
      <c r="H340" s="465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64" t="s">
        <v>839</v>
      </c>
    </row>
    <row r="341" spans="1:14" s="3" customFormat="1" ht="12" x14ac:dyDescent="0.2">
      <c r="A341" s="14" t="s">
        <v>498</v>
      </c>
      <c r="B341" s="463" t="s">
        <v>270</v>
      </c>
      <c r="C341" s="464"/>
      <c r="D341" s="464"/>
      <c r="E341" s="464"/>
      <c r="F341" s="464"/>
      <c r="G341" s="464"/>
      <c r="H341" s="465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64" t="s">
        <v>839</v>
      </c>
    </row>
    <row r="342" spans="1:14" s="3" customFormat="1" ht="24" customHeight="1" x14ac:dyDescent="0.2">
      <c r="A342" s="14" t="s">
        <v>499</v>
      </c>
      <c r="B342" s="505" t="s">
        <v>273</v>
      </c>
      <c r="C342" s="506"/>
      <c r="D342" s="506"/>
      <c r="E342" s="506"/>
      <c r="F342" s="506"/>
      <c r="G342" s="506"/>
      <c r="H342" s="507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64" t="s">
        <v>839</v>
      </c>
    </row>
    <row r="343" spans="1:14" s="3" customFormat="1" ht="12" x14ac:dyDescent="0.2">
      <c r="A343" s="14" t="s">
        <v>500</v>
      </c>
      <c r="B343" s="493" t="s">
        <v>43</v>
      </c>
      <c r="C343" s="494"/>
      <c r="D343" s="494"/>
      <c r="E343" s="494"/>
      <c r="F343" s="494"/>
      <c r="G343" s="494"/>
      <c r="H343" s="495"/>
      <c r="I343" s="15" t="s">
        <v>19</v>
      </c>
      <c r="J343" s="14">
        <v>0</v>
      </c>
      <c r="K343" s="6">
        <v>0</v>
      </c>
      <c r="L343" s="6">
        <v>0</v>
      </c>
      <c r="M343" s="34">
        <v>0</v>
      </c>
      <c r="N343" s="64" t="s">
        <v>839</v>
      </c>
    </row>
    <row r="344" spans="1:14" s="3" customFormat="1" ht="12" x14ac:dyDescent="0.2">
      <c r="A344" s="14" t="s">
        <v>501</v>
      </c>
      <c r="B344" s="493" t="s">
        <v>45</v>
      </c>
      <c r="C344" s="494"/>
      <c r="D344" s="494"/>
      <c r="E344" s="494"/>
      <c r="F344" s="494"/>
      <c r="G344" s="494"/>
      <c r="H344" s="495"/>
      <c r="I344" s="15" t="s">
        <v>19</v>
      </c>
      <c r="J344" s="14">
        <v>0</v>
      </c>
      <c r="K344" s="6">
        <v>0</v>
      </c>
      <c r="L344" s="6">
        <v>0</v>
      </c>
      <c r="M344" s="34">
        <v>0</v>
      </c>
      <c r="N344" s="64" t="s">
        <v>839</v>
      </c>
    </row>
    <row r="345" spans="1:14" s="3" customFormat="1" ht="12" x14ac:dyDescent="0.2">
      <c r="A345" s="14" t="s">
        <v>30</v>
      </c>
      <c r="B345" s="454" t="s">
        <v>502</v>
      </c>
      <c r="C345" s="455"/>
      <c r="D345" s="455"/>
      <c r="E345" s="455"/>
      <c r="F345" s="455"/>
      <c r="G345" s="455"/>
      <c r="H345" s="456"/>
      <c r="I345" s="15" t="s">
        <v>19</v>
      </c>
      <c r="J345" s="63">
        <v>0</v>
      </c>
      <c r="K345" s="6">
        <v>0</v>
      </c>
      <c r="L345" s="6">
        <v>0</v>
      </c>
      <c r="M345" s="34">
        <v>0</v>
      </c>
      <c r="N345" s="64" t="s">
        <v>839</v>
      </c>
    </row>
    <row r="346" spans="1:14" s="3" customFormat="1" ht="12" x14ac:dyDescent="0.2">
      <c r="A346" s="14" t="s">
        <v>32</v>
      </c>
      <c r="B346" s="454" t="s">
        <v>503</v>
      </c>
      <c r="C346" s="455"/>
      <c r="D346" s="455"/>
      <c r="E346" s="455"/>
      <c r="F346" s="455"/>
      <c r="G346" s="455"/>
      <c r="H346" s="456"/>
      <c r="I346" s="15" t="s">
        <v>19</v>
      </c>
      <c r="J346" s="14">
        <v>0</v>
      </c>
      <c r="K346" s="6">
        <v>0</v>
      </c>
      <c r="L346" s="6">
        <v>0</v>
      </c>
      <c r="M346" s="34">
        <v>0</v>
      </c>
      <c r="N346" s="64" t="s">
        <v>839</v>
      </c>
    </row>
    <row r="347" spans="1:14" s="3" customFormat="1" ht="12" x14ac:dyDescent="0.2">
      <c r="A347" s="14" t="s">
        <v>504</v>
      </c>
      <c r="B347" s="451" t="s">
        <v>505</v>
      </c>
      <c r="C347" s="452"/>
      <c r="D347" s="452"/>
      <c r="E347" s="452"/>
      <c r="F347" s="452"/>
      <c r="G347" s="452"/>
      <c r="H347" s="453"/>
      <c r="I347" s="15" t="s">
        <v>19</v>
      </c>
      <c r="J347" s="14">
        <v>0</v>
      </c>
      <c r="K347" s="6">
        <v>0</v>
      </c>
      <c r="L347" s="6">
        <v>0</v>
      </c>
      <c r="M347" s="34">
        <v>0</v>
      </c>
      <c r="N347" s="64" t="s">
        <v>839</v>
      </c>
    </row>
    <row r="348" spans="1:14" s="3" customFormat="1" ht="12" x14ac:dyDescent="0.2">
      <c r="A348" s="14" t="s">
        <v>506</v>
      </c>
      <c r="B348" s="451" t="s">
        <v>507</v>
      </c>
      <c r="C348" s="452"/>
      <c r="D348" s="452"/>
      <c r="E348" s="452"/>
      <c r="F348" s="452"/>
      <c r="G348" s="452"/>
      <c r="H348" s="453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64" t="s">
        <v>839</v>
      </c>
    </row>
    <row r="349" spans="1:14" s="3" customFormat="1" ht="12" x14ac:dyDescent="0.2">
      <c r="A349" s="14" t="s">
        <v>48</v>
      </c>
      <c r="B349" s="457" t="s">
        <v>508</v>
      </c>
      <c r="C349" s="458"/>
      <c r="D349" s="458"/>
      <c r="E349" s="458"/>
      <c r="F349" s="458"/>
      <c r="G349" s="458"/>
      <c r="H349" s="459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64" t="s">
        <v>839</v>
      </c>
    </row>
    <row r="350" spans="1:14" s="3" customFormat="1" ht="12" x14ac:dyDescent="0.2">
      <c r="A350" s="14" t="s">
        <v>50</v>
      </c>
      <c r="B350" s="454" t="s">
        <v>509</v>
      </c>
      <c r="C350" s="455"/>
      <c r="D350" s="455"/>
      <c r="E350" s="455"/>
      <c r="F350" s="455"/>
      <c r="G350" s="455"/>
      <c r="H350" s="456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64" t="s">
        <v>839</v>
      </c>
    </row>
    <row r="351" spans="1:14" s="3" customFormat="1" ht="12" x14ac:dyDescent="0.2">
      <c r="A351" s="14" t="s">
        <v>54</v>
      </c>
      <c r="B351" s="454" t="s">
        <v>510</v>
      </c>
      <c r="C351" s="455"/>
      <c r="D351" s="455"/>
      <c r="E351" s="455"/>
      <c r="F351" s="455"/>
      <c r="G351" s="455"/>
      <c r="H351" s="456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64" t="s">
        <v>839</v>
      </c>
    </row>
    <row r="352" spans="1:14" s="3" customFormat="1" ht="12" x14ac:dyDescent="0.2">
      <c r="A352" s="14" t="s">
        <v>55</v>
      </c>
      <c r="B352" s="454" t="s">
        <v>511</v>
      </c>
      <c r="C352" s="455"/>
      <c r="D352" s="455"/>
      <c r="E352" s="455"/>
      <c r="F352" s="455"/>
      <c r="G352" s="455"/>
      <c r="H352" s="456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64" t="s">
        <v>839</v>
      </c>
    </row>
    <row r="353" spans="1:14" s="3" customFormat="1" ht="12" x14ac:dyDescent="0.2">
      <c r="A353" s="14" t="s">
        <v>56</v>
      </c>
      <c r="B353" s="454" t="s">
        <v>512</v>
      </c>
      <c r="C353" s="455"/>
      <c r="D353" s="455"/>
      <c r="E353" s="455"/>
      <c r="F353" s="455"/>
      <c r="G353" s="455"/>
      <c r="H353" s="456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64" t="s">
        <v>839</v>
      </c>
    </row>
    <row r="354" spans="1:14" s="3" customFormat="1" ht="12" x14ac:dyDescent="0.2">
      <c r="A354" s="14" t="s">
        <v>57</v>
      </c>
      <c r="B354" s="454" t="s">
        <v>513</v>
      </c>
      <c r="C354" s="455"/>
      <c r="D354" s="455"/>
      <c r="E354" s="455"/>
      <c r="F354" s="455"/>
      <c r="G354" s="455"/>
      <c r="H354" s="456"/>
      <c r="I354" s="15" t="s">
        <v>19</v>
      </c>
      <c r="J354" s="14">
        <v>0</v>
      </c>
      <c r="K354" s="6">
        <v>0</v>
      </c>
      <c r="L354" s="6">
        <v>0</v>
      </c>
      <c r="M354" s="34">
        <v>0</v>
      </c>
      <c r="N354" s="64" t="s">
        <v>839</v>
      </c>
    </row>
    <row r="355" spans="1:14" s="3" customFormat="1" ht="12" x14ac:dyDescent="0.2">
      <c r="A355" s="14" t="s">
        <v>97</v>
      </c>
      <c r="B355" s="451" t="s">
        <v>514</v>
      </c>
      <c r="C355" s="452"/>
      <c r="D355" s="452"/>
      <c r="E355" s="452"/>
      <c r="F355" s="452"/>
      <c r="G355" s="452"/>
      <c r="H355" s="453"/>
      <c r="I355" s="15" t="s">
        <v>19</v>
      </c>
      <c r="J355" s="14">
        <v>0</v>
      </c>
      <c r="K355" s="6">
        <v>0</v>
      </c>
      <c r="L355" s="6">
        <v>0</v>
      </c>
      <c r="M355" s="34">
        <v>0</v>
      </c>
      <c r="N355" s="64" t="s">
        <v>839</v>
      </c>
    </row>
    <row r="356" spans="1:14" s="3" customFormat="1" ht="24" customHeight="1" x14ac:dyDescent="0.2">
      <c r="A356" s="14" t="s">
        <v>515</v>
      </c>
      <c r="B356" s="505" t="s">
        <v>516</v>
      </c>
      <c r="C356" s="506"/>
      <c r="D356" s="506"/>
      <c r="E356" s="506"/>
      <c r="F356" s="506"/>
      <c r="G356" s="506"/>
      <c r="H356" s="507"/>
      <c r="I356" s="15" t="s">
        <v>19</v>
      </c>
      <c r="J356" s="14">
        <v>0</v>
      </c>
      <c r="K356" s="6">
        <v>0</v>
      </c>
      <c r="L356" s="6">
        <v>0</v>
      </c>
      <c r="M356" s="34">
        <v>0</v>
      </c>
      <c r="N356" s="64" t="s">
        <v>839</v>
      </c>
    </row>
    <row r="357" spans="1:14" s="3" customFormat="1" ht="12" x14ac:dyDescent="0.2">
      <c r="A357" s="14" t="s">
        <v>99</v>
      </c>
      <c r="B357" s="451" t="s">
        <v>517</v>
      </c>
      <c r="C357" s="452"/>
      <c r="D357" s="452"/>
      <c r="E357" s="452"/>
      <c r="F357" s="452"/>
      <c r="G357" s="452"/>
      <c r="H357" s="453"/>
      <c r="I357" s="15" t="s">
        <v>19</v>
      </c>
      <c r="J357" s="14">
        <v>0</v>
      </c>
      <c r="K357" s="6">
        <v>0</v>
      </c>
      <c r="L357" s="6">
        <v>0</v>
      </c>
      <c r="M357" s="34">
        <v>0</v>
      </c>
      <c r="N357" s="64" t="s">
        <v>839</v>
      </c>
    </row>
    <row r="358" spans="1:14" s="3" customFormat="1" ht="24" customHeight="1" x14ac:dyDescent="0.2">
      <c r="A358" s="14" t="s">
        <v>518</v>
      </c>
      <c r="B358" s="505" t="s">
        <v>519</v>
      </c>
      <c r="C358" s="506"/>
      <c r="D358" s="506"/>
      <c r="E358" s="506"/>
      <c r="F358" s="506"/>
      <c r="G358" s="506"/>
      <c r="H358" s="507"/>
      <c r="I358" s="15" t="s">
        <v>19</v>
      </c>
      <c r="J358" s="14">
        <v>0</v>
      </c>
      <c r="K358" s="6">
        <v>0</v>
      </c>
      <c r="L358" s="6">
        <v>0</v>
      </c>
      <c r="M358" s="34">
        <v>0</v>
      </c>
      <c r="N358" s="64" t="s">
        <v>839</v>
      </c>
    </row>
    <row r="359" spans="1:14" s="3" customFormat="1" ht="12" x14ac:dyDescent="0.2">
      <c r="A359" s="14" t="s">
        <v>58</v>
      </c>
      <c r="B359" s="454" t="s">
        <v>520</v>
      </c>
      <c r="C359" s="455"/>
      <c r="D359" s="455"/>
      <c r="E359" s="455"/>
      <c r="F359" s="455"/>
      <c r="G359" s="455"/>
      <c r="H359" s="456"/>
      <c r="I359" s="15" t="s">
        <v>19</v>
      </c>
      <c r="J359" s="14">
        <v>0</v>
      </c>
      <c r="K359" s="6">
        <v>0</v>
      </c>
      <c r="L359" s="6">
        <v>0</v>
      </c>
      <c r="M359" s="34">
        <v>0</v>
      </c>
      <c r="N359" s="64" t="s">
        <v>839</v>
      </c>
    </row>
    <row r="360" spans="1:14" s="3" customFormat="1" ht="12.75" thickBot="1" x14ac:dyDescent="0.25">
      <c r="A360" s="18" t="s">
        <v>59</v>
      </c>
      <c r="B360" s="475" t="s">
        <v>521</v>
      </c>
      <c r="C360" s="476"/>
      <c r="D360" s="476"/>
      <c r="E360" s="476"/>
      <c r="F360" s="476"/>
      <c r="G360" s="476"/>
      <c r="H360" s="477"/>
      <c r="I360" s="19" t="s">
        <v>19</v>
      </c>
      <c r="J360" s="18">
        <v>0</v>
      </c>
      <c r="K360" s="20">
        <v>0</v>
      </c>
      <c r="L360" s="20">
        <v>0</v>
      </c>
      <c r="M360" s="35">
        <v>0</v>
      </c>
      <c r="N360" s="65" t="s">
        <v>839</v>
      </c>
    </row>
    <row r="361" spans="1:14" s="3" customFormat="1" ht="12" x14ac:dyDescent="0.2">
      <c r="A361" s="11" t="s">
        <v>117</v>
      </c>
      <c r="B361" s="472" t="s">
        <v>110</v>
      </c>
      <c r="C361" s="473"/>
      <c r="D361" s="473"/>
      <c r="E361" s="473"/>
      <c r="F361" s="473"/>
      <c r="G361" s="473"/>
      <c r="H361" s="474"/>
      <c r="I361" s="12" t="s">
        <v>242</v>
      </c>
      <c r="J361" s="11">
        <v>0</v>
      </c>
      <c r="K361" s="16">
        <v>0</v>
      </c>
      <c r="L361" s="16">
        <v>0</v>
      </c>
      <c r="M361" s="36">
        <v>0</v>
      </c>
      <c r="N361" s="66" t="s">
        <v>839</v>
      </c>
    </row>
    <row r="362" spans="1:14" s="3" customFormat="1" ht="36" customHeight="1" x14ac:dyDescent="0.2">
      <c r="A362" s="14" t="s">
        <v>119</v>
      </c>
      <c r="B362" s="466" t="s">
        <v>522</v>
      </c>
      <c r="C362" s="467"/>
      <c r="D362" s="467"/>
      <c r="E362" s="467"/>
      <c r="F362" s="467"/>
      <c r="G362" s="467"/>
      <c r="H362" s="468"/>
      <c r="I362" s="15" t="s">
        <v>19</v>
      </c>
      <c r="J362" s="14">
        <v>0</v>
      </c>
      <c r="K362" s="6">
        <v>0</v>
      </c>
      <c r="L362" s="6">
        <v>0</v>
      </c>
      <c r="M362" s="34">
        <v>0</v>
      </c>
      <c r="N362" s="64" t="s">
        <v>839</v>
      </c>
    </row>
    <row r="363" spans="1:14" s="3" customFormat="1" ht="12" x14ac:dyDescent="0.2">
      <c r="A363" s="14" t="s">
        <v>120</v>
      </c>
      <c r="B363" s="451" t="s">
        <v>523</v>
      </c>
      <c r="C363" s="452"/>
      <c r="D363" s="452"/>
      <c r="E363" s="452"/>
      <c r="F363" s="452"/>
      <c r="G363" s="452"/>
      <c r="H363" s="453"/>
      <c r="I363" s="15" t="s">
        <v>19</v>
      </c>
      <c r="J363" s="14">
        <v>0</v>
      </c>
      <c r="K363" s="6">
        <v>0</v>
      </c>
      <c r="L363" s="6">
        <v>0</v>
      </c>
      <c r="M363" s="34">
        <v>0</v>
      </c>
      <c r="N363" s="64" t="s">
        <v>839</v>
      </c>
    </row>
    <row r="364" spans="1:14" s="3" customFormat="1" ht="24" customHeight="1" x14ac:dyDescent="0.2">
      <c r="A364" s="14" t="s">
        <v>121</v>
      </c>
      <c r="B364" s="460" t="s">
        <v>524</v>
      </c>
      <c r="C364" s="461"/>
      <c r="D364" s="461"/>
      <c r="E364" s="461"/>
      <c r="F364" s="461"/>
      <c r="G364" s="461"/>
      <c r="H364" s="462"/>
      <c r="I364" s="15" t="s">
        <v>19</v>
      </c>
      <c r="J364" s="14">
        <v>0</v>
      </c>
      <c r="K364" s="6">
        <v>0</v>
      </c>
      <c r="L364" s="6">
        <v>0</v>
      </c>
      <c r="M364" s="34">
        <v>0</v>
      </c>
      <c r="N364" s="64" t="s">
        <v>839</v>
      </c>
    </row>
    <row r="365" spans="1:14" s="3" customFormat="1" ht="12" x14ac:dyDescent="0.2">
      <c r="A365" s="14" t="s">
        <v>122</v>
      </c>
      <c r="B365" s="451" t="s">
        <v>525</v>
      </c>
      <c r="C365" s="452"/>
      <c r="D365" s="452"/>
      <c r="E365" s="452"/>
      <c r="F365" s="452"/>
      <c r="G365" s="452"/>
      <c r="H365" s="453"/>
      <c r="I365" s="15" t="s">
        <v>19</v>
      </c>
      <c r="J365" s="14">
        <v>0</v>
      </c>
      <c r="K365" s="6">
        <v>0</v>
      </c>
      <c r="L365" s="6">
        <v>0</v>
      </c>
      <c r="M365" s="34">
        <v>0</v>
      </c>
      <c r="N365" s="64" t="s">
        <v>839</v>
      </c>
    </row>
    <row r="366" spans="1:14" s="3" customFormat="1" ht="24" customHeight="1" x14ac:dyDescent="0.2">
      <c r="A366" s="14" t="s">
        <v>123</v>
      </c>
      <c r="B366" s="466" t="s">
        <v>689</v>
      </c>
      <c r="C366" s="467"/>
      <c r="D366" s="467"/>
      <c r="E366" s="467"/>
      <c r="F366" s="467"/>
      <c r="G366" s="467"/>
      <c r="H366" s="468"/>
      <c r="I366" s="15" t="s">
        <v>242</v>
      </c>
      <c r="J366" s="14">
        <v>0</v>
      </c>
      <c r="K366" s="6">
        <v>0</v>
      </c>
      <c r="L366" s="6">
        <v>0</v>
      </c>
      <c r="M366" s="34">
        <v>0</v>
      </c>
      <c r="N366" s="64" t="s">
        <v>839</v>
      </c>
    </row>
    <row r="367" spans="1:14" s="3" customFormat="1" ht="12" x14ac:dyDescent="0.2">
      <c r="A367" s="14" t="s">
        <v>526</v>
      </c>
      <c r="B367" s="451" t="s">
        <v>527</v>
      </c>
      <c r="C367" s="452"/>
      <c r="D367" s="452"/>
      <c r="E367" s="452"/>
      <c r="F367" s="452"/>
      <c r="G367" s="452"/>
      <c r="H367" s="453"/>
      <c r="I367" s="15" t="s">
        <v>19</v>
      </c>
      <c r="J367" s="14">
        <v>0</v>
      </c>
      <c r="K367" s="6">
        <v>0</v>
      </c>
      <c r="L367" s="6">
        <v>0</v>
      </c>
      <c r="M367" s="34">
        <v>0</v>
      </c>
      <c r="N367" s="64" t="s">
        <v>839</v>
      </c>
    </row>
    <row r="368" spans="1:14" s="3" customFormat="1" ht="12" x14ac:dyDescent="0.2">
      <c r="A368" s="14" t="s">
        <v>528</v>
      </c>
      <c r="B368" s="451" t="s">
        <v>529</v>
      </c>
      <c r="C368" s="452"/>
      <c r="D368" s="452"/>
      <c r="E368" s="452"/>
      <c r="F368" s="452"/>
      <c r="G368" s="452"/>
      <c r="H368" s="453"/>
      <c r="I368" s="15" t="s">
        <v>19</v>
      </c>
      <c r="J368" s="14">
        <v>0</v>
      </c>
      <c r="K368" s="6">
        <v>0</v>
      </c>
      <c r="L368" s="6">
        <v>0</v>
      </c>
      <c r="M368" s="34">
        <v>0</v>
      </c>
      <c r="N368" s="64" t="s">
        <v>839</v>
      </c>
    </row>
    <row r="369" spans="1:14" s="3" customFormat="1" ht="12.75" thickBot="1" x14ac:dyDescent="0.25">
      <c r="A369" s="18" t="s">
        <v>530</v>
      </c>
      <c r="B369" s="481" t="s">
        <v>531</v>
      </c>
      <c r="C369" s="482"/>
      <c r="D369" s="482"/>
      <c r="E369" s="482"/>
      <c r="F369" s="482"/>
      <c r="G369" s="482"/>
      <c r="H369" s="483"/>
      <c r="I369" s="19" t="s">
        <v>19</v>
      </c>
      <c r="J369" s="18">
        <v>0</v>
      </c>
      <c r="K369" s="20">
        <v>0</v>
      </c>
      <c r="L369" s="20">
        <v>0</v>
      </c>
      <c r="M369" s="35">
        <v>0</v>
      </c>
      <c r="N369" s="65" t="s">
        <v>839</v>
      </c>
    </row>
    <row r="370" spans="1:14" s="3" customFormat="1" ht="12" x14ac:dyDescent="0.2">
      <c r="A370" s="14" t="s">
        <v>542</v>
      </c>
      <c r="B370" s="472" t="s">
        <v>543</v>
      </c>
      <c r="C370" s="473"/>
      <c r="D370" s="473"/>
      <c r="E370" s="473"/>
      <c r="F370" s="473"/>
      <c r="G370" s="473"/>
      <c r="H370" s="474"/>
      <c r="I370" s="15" t="s">
        <v>19</v>
      </c>
      <c r="J370" s="14">
        <v>0</v>
      </c>
      <c r="K370" s="6">
        <v>0</v>
      </c>
      <c r="L370" s="6">
        <v>0</v>
      </c>
      <c r="M370" s="34">
        <v>0</v>
      </c>
      <c r="N370" s="64" t="s">
        <v>839</v>
      </c>
    </row>
    <row r="371" spans="1:14" s="3" customFormat="1" ht="12" x14ac:dyDescent="0.2">
      <c r="A371" s="14" t="s">
        <v>544</v>
      </c>
      <c r="B371" s="454" t="s">
        <v>545</v>
      </c>
      <c r="C371" s="455"/>
      <c r="D371" s="455"/>
      <c r="E371" s="455"/>
      <c r="F371" s="455"/>
      <c r="G371" s="455"/>
      <c r="H371" s="456"/>
      <c r="I371" s="15" t="s">
        <v>19</v>
      </c>
      <c r="J371" s="14">
        <v>0</v>
      </c>
      <c r="K371" s="6">
        <v>0</v>
      </c>
      <c r="L371" s="6">
        <v>0</v>
      </c>
      <c r="M371" s="34">
        <v>0</v>
      </c>
      <c r="N371" s="64" t="s">
        <v>839</v>
      </c>
    </row>
    <row r="372" spans="1:14" s="3" customFormat="1" ht="12" x14ac:dyDescent="0.2">
      <c r="A372" s="14" t="s">
        <v>546</v>
      </c>
      <c r="B372" s="454" t="s">
        <v>547</v>
      </c>
      <c r="C372" s="455"/>
      <c r="D372" s="455"/>
      <c r="E372" s="455"/>
      <c r="F372" s="455"/>
      <c r="G372" s="455"/>
      <c r="H372" s="456"/>
      <c r="I372" s="15" t="s">
        <v>19</v>
      </c>
      <c r="J372" s="14">
        <v>0</v>
      </c>
      <c r="K372" s="6">
        <v>0</v>
      </c>
      <c r="L372" s="6">
        <v>0</v>
      </c>
      <c r="M372" s="34">
        <v>0</v>
      </c>
      <c r="N372" s="64" t="s">
        <v>839</v>
      </c>
    </row>
    <row r="373" spans="1:14" s="3" customFormat="1" ht="12" x14ac:dyDescent="0.2">
      <c r="A373" s="14" t="s">
        <v>548</v>
      </c>
      <c r="B373" s="454" t="s">
        <v>216</v>
      </c>
      <c r="C373" s="455"/>
      <c r="D373" s="455"/>
      <c r="E373" s="455"/>
      <c r="F373" s="455"/>
      <c r="G373" s="455"/>
      <c r="H373" s="456"/>
      <c r="I373" s="15" t="s">
        <v>19</v>
      </c>
      <c r="J373" s="14">
        <v>0</v>
      </c>
      <c r="K373" s="6">
        <v>0</v>
      </c>
      <c r="L373" s="6">
        <v>0</v>
      </c>
      <c r="M373" s="34">
        <v>0</v>
      </c>
      <c r="N373" s="64" t="s">
        <v>839</v>
      </c>
    </row>
    <row r="374" spans="1:14" s="3" customFormat="1" ht="12.75" thickBot="1" x14ac:dyDescent="0.25">
      <c r="A374" s="18" t="s">
        <v>549</v>
      </c>
      <c r="B374" s="475" t="s">
        <v>550</v>
      </c>
      <c r="C374" s="476"/>
      <c r="D374" s="476"/>
      <c r="E374" s="476"/>
      <c r="F374" s="476"/>
      <c r="G374" s="476"/>
      <c r="H374" s="477"/>
      <c r="I374" s="19" t="s">
        <v>19</v>
      </c>
      <c r="J374" s="18">
        <v>0</v>
      </c>
      <c r="K374" s="20">
        <v>0</v>
      </c>
      <c r="L374" s="20">
        <v>0</v>
      </c>
      <c r="M374" s="35">
        <v>0</v>
      </c>
      <c r="N374" s="65" t="s">
        <v>839</v>
      </c>
    </row>
    <row r="375" spans="1:14" s="3" customFormat="1" ht="12" x14ac:dyDescent="0.2">
      <c r="A375" s="11" t="s">
        <v>551</v>
      </c>
      <c r="B375" s="472" t="s">
        <v>110</v>
      </c>
      <c r="C375" s="473"/>
      <c r="D375" s="473"/>
      <c r="E375" s="473"/>
      <c r="F375" s="473"/>
      <c r="G375" s="473"/>
      <c r="H375" s="474"/>
      <c r="I375" s="12" t="s">
        <v>242</v>
      </c>
      <c r="J375" s="11">
        <v>0</v>
      </c>
      <c r="K375" s="16">
        <v>0</v>
      </c>
      <c r="L375" s="16">
        <v>0</v>
      </c>
      <c r="M375" s="36">
        <v>0</v>
      </c>
      <c r="N375" s="66" t="s">
        <v>839</v>
      </c>
    </row>
    <row r="376" spans="1:14" s="3" customFormat="1" ht="24" customHeight="1" x14ac:dyDescent="0.2">
      <c r="A376" s="14" t="s">
        <v>552</v>
      </c>
      <c r="B376" s="466" t="s">
        <v>553</v>
      </c>
      <c r="C376" s="467"/>
      <c r="D376" s="467"/>
      <c r="E376" s="467"/>
      <c r="F376" s="467"/>
      <c r="G376" s="467"/>
      <c r="H376" s="468"/>
      <c r="I376" s="15" t="s">
        <v>19</v>
      </c>
      <c r="J376" s="14">
        <v>0</v>
      </c>
      <c r="K376" s="6">
        <v>0</v>
      </c>
      <c r="L376" s="6">
        <v>0</v>
      </c>
      <c r="M376" s="34">
        <v>0</v>
      </c>
      <c r="N376" s="64" t="s">
        <v>839</v>
      </c>
    </row>
    <row r="377" spans="1:14" s="3" customFormat="1" ht="12" x14ac:dyDescent="0.2">
      <c r="A377" s="14" t="s">
        <v>554</v>
      </c>
      <c r="B377" s="454" t="s">
        <v>555</v>
      </c>
      <c r="C377" s="455"/>
      <c r="D377" s="455"/>
      <c r="E377" s="455"/>
      <c r="F377" s="455"/>
      <c r="G377" s="455"/>
      <c r="H377" s="456"/>
      <c r="I377" s="15" t="s">
        <v>19</v>
      </c>
      <c r="J377" s="14">
        <v>0</v>
      </c>
      <c r="K377" s="6">
        <v>0</v>
      </c>
      <c r="L377" s="6">
        <v>0</v>
      </c>
      <c r="M377" s="34">
        <v>0</v>
      </c>
      <c r="N377" s="64" t="s">
        <v>839</v>
      </c>
    </row>
    <row r="378" spans="1:14" s="3" customFormat="1" ht="12" x14ac:dyDescent="0.2">
      <c r="A378" s="14" t="s">
        <v>556</v>
      </c>
      <c r="B378" s="451" t="s">
        <v>557</v>
      </c>
      <c r="C378" s="452"/>
      <c r="D378" s="452"/>
      <c r="E378" s="452"/>
      <c r="F378" s="452"/>
      <c r="G378" s="452"/>
      <c r="H378" s="453"/>
      <c r="I378" s="15" t="s">
        <v>19</v>
      </c>
      <c r="J378" s="14">
        <v>0</v>
      </c>
      <c r="K378" s="6">
        <v>0</v>
      </c>
      <c r="L378" s="6">
        <v>0</v>
      </c>
      <c r="M378" s="34">
        <v>0</v>
      </c>
      <c r="N378" s="64" t="s">
        <v>839</v>
      </c>
    </row>
    <row r="379" spans="1:14" s="3" customFormat="1" ht="12" x14ac:dyDescent="0.2">
      <c r="A379" s="14" t="s">
        <v>558</v>
      </c>
      <c r="B379" s="454" t="s">
        <v>559</v>
      </c>
      <c r="C379" s="455"/>
      <c r="D379" s="455"/>
      <c r="E379" s="455"/>
      <c r="F379" s="455"/>
      <c r="G379" s="455"/>
      <c r="H379" s="456"/>
      <c r="I379" s="15" t="s">
        <v>19</v>
      </c>
      <c r="J379" s="14">
        <v>0</v>
      </c>
      <c r="K379" s="6">
        <v>0</v>
      </c>
      <c r="L379" s="6">
        <v>0</v>
      </c>
      <c r="M379" s="34">
        <v>0</v>
      </c>
      <c r="N379" s="64" t="s">
        <v>839</v>
      </c>
    </row>
    <row r="380" spans="1:14" s="3" customFormat="1" ht="12" x14ac:dyDescent="0.2">
      <c r="A380" s="14" t="s">
        <v>560</v>
      </c>
      <c r="B380" s="451" t="s">
        <v>561</v>
      </c>
      <c r="C380" s="452"/>
      <c r="D380" s="452"/>
      <c r="E380" s="452"/>
      <c r="F380" s="452"/>
      <c r="G380" s="452"/>
      <c r="H380" s="453"/>
      <c r="I380" s="15" t="s">
        <v>19</v>
      </c>
      <c r="J380" s="14">
        <v>0</v>
      </c>
      <c r="K380" s="6">
        <v>0</v>
      </c>
      <c r="L380" s="6">
        <v>0</v>
      </c>
      <c r="M380" s="34">
        <v>0</v>
      </c>
      <c r="N380" s="64" t="s">
        <v>839</v>
      </c>
    </row>
    <row r="381" spans="1:14" s="3" customFormat="1" ht="24" customHeight="1" thickBot="1" x14ac:dyDescent="0.25">
      <c r="A381" s="21" t="s">
        <v>562</v>
      </c>
      <c r="B381" s="469" t="s">
        <v>563</v>
      </c>
      <c r="C381" s="470"/>
      <c r="D381" s="470"/>
      <c r="E381" s="470"/>
      <c r="F381" s="470"/>
      <c r="G381" s="470"/>
      <c r="H381" s="471"/>
      <c r="I381" s="22" t="s">
        <v>242</v>
      </c>
      <c r="J381" s="21">
        <v>0</v>
      </c>
      <c r="K381" s="23">
        <v>0</v>
      </c>
      <c r="L381" s="23">
        <v>0</v>
      </c>
      <c r="M381" s="37">
        <v>0</v>
      </c>
      <c r="N381" s="67" t="s">
        <v>839</v>
      </c>
    </row>
    <row r="382" spans="1:14" ht="16.5" thickBot="1" x14ac:dyDescent="0.3">
      <c r="A382" s="478" t="s">
        <v>564</v>
      </c>
      <c r="B382" s="479"/>
      <c r="C382" s="479"/>
      <c r="D382" s="479"/>
      <c r="E382" s="479"/>
      <c r="F382" s="479"/>
      <c r="G382" s="479"/>
      <c r="H382" s="479"/>
      <c r="I382" s="479"/>
      <c r="J382" s="479"/>
      <c r="K382" s="479"/>
      <c r="L382" s="479"/>
      <c r="M382" s="479"/>
      <c r="N382" s="480"/>
    </row>
    <row r="383" spans="1:14" s="3" customFormat="1" ht="12" x14ac:dyDescent="0.2">
      <c r="A383" s="11" t="s">
        <v>565</v>
      </c>
      <c r="B383" s="472" t="s">
        <v>566</v>
      </c>
      <c r="C383" s="473"/>
      <c r="D383" s="473"/>
      <c r="E383" s="473"/>
      <c r="F383" s="473"/>
      <c r="G383" s="473"/>
      <c r="H383" s="474"/>
      <c r="I383" s="12" t="s">
        <v>19</v>
      </c>
      <c r="J383" s="11" t="s">
        <v>839</v>
      </c>
      <c r="K383" s="16" t="s">
        <v>839</v>
      </c>
      <c r="L383" s="16" t="s">
        <v>839</v>
      </c>
      <c r="M383" s="36" t="s">
        <v>839</v>
      </c>
      <c r="N383" s="66" t="s">
        <v>839</v>
      </c>
    </row>
    <row r="384" spans="1:14" s="3" customFormat="1" ht="12" x14ac:dyDescent="0.2">
      <c r="A384" s="14" t="s">
        <v>567</v>
      </c>
      <c r="B384" s="454" t="s">
        <v>21</v>
      </c>
      <c r="C384" s="455"/>
      <c r="D384" s="455"/>
      <c r="E384" s="455"/>
      <c r="F384" s="455"/>
      <c r="G384" s="455"/>
      <c r="H384" s="456"/>
      <c r="I384" s="15" t="s">
        <v>19</v>
      </c>
      <c r="J384" s="14" t="s">
        <v>839</v>
      </c>
      <c r="K384" s="6" t="s">
        <v>839</v>
      </c>
      <c r="L384" s="6" t="s">
        <v>839</v>
      </c>
      <c r="M384" s="34" t="s">
        <v>839</v>
      </c>
      <c r="N384" s="64" t="s">
        <v>839</v>
      </c>
    </row>
    <row r="385" spans="1:14" s="3" customFormat="1" ht="24" customHeight="1" x14ac:dyDescent="0.2">
      <c r="A385" s="14" t="s">
        <v>568</v>
      </c>
      <c r="B385" s="460" t="s">
        <v>23</v>
      </c>
      <c r="C385" s="461"/>
      <c r="D385" s="461"/>
      <c r="E385" s="461"/>
      <c r="F385" s="461"/>
      <c r="G385" s="461"/>
      <c r="H385" s="462"/>
      <c r="I385" s="15" t="s">
        <v>19</v>
      </c>
      <c r="J385" s="14" t="s">
        <v>839</v>
      </c>
      <c r="K385" s="6" t="s">
        <v>839</v>
      </c>
      <c r="L385" s="6" t="s">
        <v>839</v>
      </c>
      <c r="M385" s="34" t="s">
        <v>839</v>
      </c>
      <c r="N385" s="64" t="s">
        <v>839</v>
      </c>
    </row>
    <row r="386" spans="1:14" s="3" customFormat="1" ht="24" customHeight="1" x14ac:dyDescent="0.2">
      <c r="A386" s="14" t="s">
        <v>569</v>
      </c>
      <c r="B386" s="460" t="s">
        <v>25</v>
      </c>
      <c r="C386" s="461"/>
      <c r="D386" s="461"/>
      <c r="E386" s="461"/>
      <c r="F386" s="461"/>
      <c r="G386" s="461"/>
      <c r="H386" s="462"/>
      <c r="I386" s="15" t="s">
        <v>19</v>
      </c>
      <c r="J386" s="14" t="s">
        <v>839</v>
      </c>
      <c r="K386" s="6" t="s">
        <v>839</v>
      </c>
      <c r="L386" s="6" t="s">
        <v>839</v>
      </c>
      <c r="M386" s="34" t="s">
        <v>839</v>
      </c>
      <c r="N386" s="64" t="s">
        <v>839</v>
      </c>
    </row>
    <row r="387" spans="1:14" s="3" customFormat="1" ht="24" customHeight="1" x14ac:dyDescent="0.2">
      <c r="A387" s="14" t="s">
        <v>570</v>
      </c>
      <c r="B387" s="460" t="s">
        <v>27</v>
      </c>
      <c r="C387" s="461"/>
      <c r="D387" s="461"/>
      <c r="E387" s="461"/>
      <c r="F387" s="461"/>
      <c r="G387" s="461"/>
      <c r="H387" s="462"/>
      <c r="I387" s="15" t="s">
        <v>19</v>
      </c>
      <c r="J387" s="14" t="s">
        <v>839</v>
      </c>
      <c r="K387" s="6" t="s">
        <v>839</v>
      </c>
      <c r="L387" s="6" t="s">
        <v>839</v>
      </c>
      <c r="M387" s="34" t="s">
        <v>839</v>
      </c>
      <c r="N387" s="64" t="s">
        <v>839</v>
      </c>
    </row>
    <row r="388" spans="1:14" s="3" customFormat="1" ht="12" x14ac:dyDescent="0.2">
      <c r="A388" s="14" t="s">
        <v>571</v>
      </c>
      <c r="B388" s="454" t="s">
        <v>29</v>
      </c>
      <c r="C388" s="455"/>
      <c r="D388" s="455"/>
      <c r="E388" s="455"/>
      <c r="F388" s="455"/>
      <c r="G388" s="455"/>
      <c r="H388" s="456"/>
      <c r="I388" s="15" t="s">
        <v>19</v>
      </c>
      <c r="J388" s="14" t="s">
        <v>839</v>
      </c>
      <c r="K388" s="6" t="s">
        <v>839</v>
      </c>
      <c r="L388" s="6" t="s">
        <v>839</v>
      </c>
      <c r="M388" s="34" t="s">
        <v>839</v>
      </c>
      <c r="N388" s="64" t="s">
        <v>839</v>
      </c>
    </row>
    <row r="389" spans="1:14" s="3" customFormat="1" ht="12" x14ac:dyDescent="0.2">
      <c r="A389" s="14" t="s">
        <v>572</v>
      </c>
      <c r="B389" s="454" t="s">
        <v>31</v>
      </c>
      <c r="C389" s="455"/>
      <c r="D389" s="455"/>
      <c r="E389" s="455"/>
      <c r="F389" s="455"/>
      <c r="G389" s="455"/>
      <c r="H389" s="456"/>
      <c r="I389" s="15" t="s">
        <v>19</v>
      </c>
      <c r="J389" s="14" t="s">
        <v>839</v>
      </c>
      <c r="K389" s="6" t="s">
        <v>839</v>
      </c>
      <c r="L389" s="6" t="s">
        <v>839</v>
      </c>
      <c r="M389" s="34" t="s">
        <v>839</v>
      </c>
      <c r="N389" s="64" t="s">
        <v>839</v>
      </c>
    </row>
    <row r="390" spans="1:14" s="3" customFormat="1" ht="12" x14ac:dyDescent="0.2">
      <c r="A390" s="14" t="s">
        <v>573</v>
      </c>
      <c r="B390" s="454" t="s">
        <v>33</v>
      </c>
      <c r="C390" s="455"/>
      <c r="D390" s="455"/>
      <c r="E390" s="455"/>
      <c r="F390" s="455"/>
      <c r="G390" s="455"/>
      <c r="H390" s="456"/>
      <c r="I390" s="15" t="s">
        <v>19</v>
      </c>
      <c r="J390" s="14" t="s">
        <v>839</v>
      </c>
      <c r="K390" s="6" t="s">
        <v>839</v>
      </c>
      <c r="L390" s="6" t="s">
        <v>839</v>
      </c>
      <c r="M390" s="34" t="s">
        <v>839</v>
      </c>
      <c r="N390" s="64" t="s">
        <v>839</v>
      </c>
    </row>
    <row r="391" spans="1:14" s="3" customFormat="1" ht="12" x14ac:dyDescent="0.2">
      <c r="A391" s="14" t="s">
        <v>574</v>
      </c>
      <c r="B391" s="454" t="s">
        <v>35</v>
      </c>
      <c r="C391" s="455"/>
      <c r="D391" s="455"/>
      <c r="E391" s="455"/>
      <c r="F391" s="455"/>
      <c r="G391" s="455"/>
      <c r="H391" s="456"/>
      <c r="I391" s="15" t="s">
        <v>19</v>
      </c>
      <c r="J391" s="14" t="s">
        <v>839</v>
      </c>
      <c r="K391" s="6" t="s">
        <v>839</v>
      </c>
      <c r="L391" s="6" t="s">
        <v>839</v>
      </c>
      <c r="M391" s="34" t="s">
        <v>839</v>
      </c>
      <c r="N391" s="64" t="s">
        <v>839</v>
      </c>
    </row>
    <row r="392" spans="1:14" s="3" customFormat="1" ht="12" x14ac:dyDescent="0.2">
      <c r="A392" s="14" t="s">
        <v>575</v>
      </c>
      <c r="B392" s="454" t="s">
        <v>37</v>
      </c>
      <c r="C392" s="455"/>
      <c r="D392" s="455"/>
      <c r="E392" s="455"/>
      <c r="F392" s="455"/>
      <c r="G392" s="455"/>
      <c r="H392" s="456"/>
      <c r="I392" s="15" t="s">
        <v>19</v>
      </c>
      <c r="J392" s="14" t="s">
        <v>839</v>
      </c>
      <c r="K392" s="6" t="s">
        <v>839</v>
      </c>
      <c r="L392" s="6" t="s">
        <v>839</v>
      </c>
      <c r="M392" s="34" t="s">
        <v>839</v>
      </c>
      <c r="N392" s="64" t="s">
        <v>839</v>
      </c>
    </row>
    <row r="393" spans="1:14" s="3" customFormat="1" ht="12" x14ac:dyDescent="0.2">
      <c r="A393" s="14" t="s">
        <v>576</v>
      </c>
      <c r="B393" s="454" t="s">
        <v>39</v>
      </c>
      <c r="C393" s="455"/>
      <c r="D393" s="455"/>
      <c r="E393" s="455"/>
      <c r="F393" s="455"/>
      <c r="G393" s="455"/>
      <c r="H393" s="456"/>
      <c r="I393" s="15" t="s">
        <v>19</v>
      </c>
      <c r="J393" s="14" t="s">
        <v>839</v>
      </c>
      <c r="K393" s="6" t="s">
        <v>839</v>
      </c>
      <c r="L393" s="6" t="s">
        <v>839</v>
      </c>
      <c r="M393" s="34" t="s">
        <v>839</v>
      </c>
      <c r="N393" s="64" t="s">
        <v>839</v>
      </c>
    </row>
    <row r="394" spans="1:14" s="3" customFormat="1" ht="24" customHeight="1" x14ac:dyDescent="0.2">
      <c r="A394" s="14" t="s">
        <v>577</v>
      </c>
      <c r="B394" s="466" t="s">
        <v>41</v>
      </c>
      <c r="C394" s="467"/>
      <c r="D394" s="467"/>
      <c r="E394" s="467"/>
      <c r="F394" s="467"/>
      <c r="G394" s="467"/>
      <c r="H394" s="468"/>
      <c r="I394" s="15" t="s">
        <v>19</v>
      </c>
      <c r="J394" s="14" t="s">
        <v>839</v>
      </c>
      <c r="K394" s="6" t="s">
        <v>839</v>
      </c>
      <c r="L394" s="6" t="s">
        <v>839</v>
      </c>
      <c r="M394" s="34" t="s">
        <v>839</v>
      </c>
      <c r="N394" s="64" t="s">
        <v>839</v>
      </c>
    </row>
    <row r="395" spans="1:14" s="3" customFormat="1" ht="12" x14ac:dyDescent="0.2">
      <c r="A395" s="14" t="s">
        <v>578</v>
      </c>
      <c r="B395" s="451" t="s">
        <v>43</v>
      </c>
      <c r="C395" s="452"/>
      <c r="D395" s="452"/>
      <c r="E395" s="452"/>
      <c r="F395" s="452"/>
      <c r="G395" s="452"/>
      <c r="H395" s="453"/>
      <c r="I395" s="15" t="s">
        <v>19</v>
      </c>
      <c r="J395" s="14" t="s">
        <v>839</v>
      </c>
      <c r="K395" s="6" t="s">
        <v>839</v>
      </c>
      <c r="L395" s="6" t="s">
        <v>839</v>
      </c>
      <c r="M395" s="34" t="s">
        <v>839</v>
      </c>
      <c r="N395" s="64" t="s">
        <v>839</v>
      </c>
    </row>
    <row r="396" spans="1:14" s="3" customFormat="1" ht="12" x14ac:dyDescent="0.2">
      <c r="A396" s="14" t="s">
        <v>579</v>
      </c>
      <c r="B396" s="451" t="s">
        <v>45</v>
      </c>
      <c r="C396" s="452"/>
      <c r="D396" s="452"/>
      <c r="E396" s="452"/>
      <c r="F396" s="452"/>
      <c r="G396" s="452"/>
      <c r="H396" s="453"/>
      <c r="I396" s="15" t="s">
        <v>19</v>
      </c>
      <c r="J396" s="14" t="s">
        <v>839</v>
      </c>
      <c r="K396" s="6" t="s">
        <v>839</v>
      </c>
      <c r="L396" s="6" t="s">
        <v>839</v>
      </c>
      <c r="M396" s="34" t="s">
        <v>839</v>
      </c>
      <c r="N396" s="64" t="s">
        <v>839</v>
      </c>
    </row>
    <row r="397" spans="1:14" s="3" customFormat="1" ht="24" customHeight="1" x14ac:dyDescent="0.2">
      <c r="A397" s="14" t="s">
        <v>580</v>
      </c>
      <c r="B397" s="466" t="s">
        <v>581</v>
      </c>
      <c r="C397" s="467"/>
      <c r="D397" s="467"/>
      <c r="E397" s="467"/>
      <c r="F397" s="467"/>
      <c r="G397" s="467"/>
      <c r="H397" s="468"/>
      <c r="I397" s="15" t="s">
        <v>19</v>
      </c>
      <c r="J397" s="14" t="s">
        <v>839</v>
      </c>
      <c r="K397" s="6" t="s">
        <v>839</v>
      </c>
      <c r="L397" s="6" t="s">
        <v>839</v>
      </c>
      <c r="M397" s="34" t="s">
        <v>839</v>
      </c>
      <c r="N397" s="64" t="s">
        <v>839</v>
      </c>
    </row>
    <row r="398" spans="1:14" s="3" customFormat="1" ht="12" x14ac:dyDescent="0.2">
      <c r="A398" s="14" t="s">
        <v>582</v>
      </c>
      <c r="B398" s="451" t="s">
        <v>583</v>
      </c>
      <c r="C398" s="452"/>
      <c r="D398" s="452"/>
      <c r="E398" s="452"/>
      <c r="F398" s="452"/>
      <c r="G398" s="452"/>
      <c r="H398" s="453"/>
      <c r="I398" s="15" t="s">
        <v>19</v>
      </c>
      <c r="J398" s="14" t="s">
        <v>839</v>
      </c>
      <c r="K398" s="6" t="s">
        <v>839</v>
      </c>
      <c r="L398" s="6" t="s">
        <v>839</v>
      </c>
      <c r="M398" s="34" t="s">
        <v>839</v>
      </c>
      <c r="N398" s="64" t="s">
        <v>839</v>
      </c>
    </row>
    <row r="399" spans="1:14" s="3" customFormat="1" ht="12" x14ac:dyDescent="0.2">
      <c r="A399" s="14" t="s">
        <v>584</v>
      </c>
      <c r="B399" s="451" t="s">
        <v>585</v>
      </c>
      <c r="C399" s="452"/>
      <c r="D399" s="452"/>
      <c r="E399" s="452"/>
      <c r="F399" s="452"/>
      <c r="G399" s="452"/>
      <c r="H399" s="453"/>
      <c r="I399" s="15" t="s">
        <v>19</v>
      </c>
      <c r="J399" s="14" t="s">
        <v>839</v>
      </c>
      <c r="K399" s="6" t="s">
        <v>839</v>
      </c>
      <c r="L399" s="6" t="s">
        <v>839</v>
      </c>
      <c r="M399" s="34" t="s">
        <v>839</v>
      </c>
      <c r="N399" s="64" t="s">
        <v>839</v>
      </c>
    </row>
    <row r="400" spans="1:14" s="3" customFormat="1" ht="12" x14ac:dyDescent="0.2">
      <c r="A400" s="14" t="s">
        <v>586</v>
      </c>
      <c r="B400" s="454" t="s">
        <v>47</v>
      </c>
      <c r="C400" s="455"/>
      <c r="D400" s="455"/>
      <c r="E400" s="455"/>
      <c r="F400" s="455"/>
      <c r="G400" s="455"/>
      <c r="H400" s="456"/>
      <c r="I400" s="15" t="s">
        <v>19</v>
      </c>
      <c r="J400" s="14" t="s">
        <v>839</v>
      </c>
      <c r="K400" s="6" t="s">
        <v>839</v>
      </c>
      <c r="L400" s="6" t="s">
        <v>839</v>
      </c>
      <c r="M400" s="34" t="s">
        <v>839</v>
      </c>
      <c r="N400" s="64" t="s">
        <v>839</v>
      </c>
    </row>
    <row r="401" spans="1:14" s="3" customFormat="1" ht="12" x14ac:dyDescent="0.2">
      <c r="A401" s="14" t="s">
        <v>587</v>
      </c>
      <c r="B401" s="457" t="s">
        <v>588</v>
      </c>
      <c r="C401" s="458"/>
      <c r="D401" s="458"/>
      <c r="E401" s="458"/>
      <c r="F401" s="458"/>
      <c r="G401" s="458"/>
      <c r="H401" s="459"/>
      <c r="I401" s="15" t="s">
        <v>19</v>
      </c>
      <c r="J401" s="14" t="s">
        <v>839</v>
      </c>
      <c r="K401" s="6" t="s">
        <v>839</v>
      </c>
      <c r="L401" s="6" t="s">
        <v>839</v>
      </c>
      <c r="M401" s="34" t="s">
        <v>839</v>
      </c>
      <c r="N401" s="64" t="s">
        <v>839</v>
      </c>
    </row>
    <row r="402" spans="1:14" s="3" customFormat="1" ht="12" x14ac:dyDescent="0.2">
      <c r="A402" s="14" t="s">
        <v>589</v>
      </c>
      <c r="B402" s="454" t="s">
        <v>590</v>
      </c>
      <c r="C402" s="455"/>
      <c r="D402" s="455"/>
      <c r="E402" s="455"/>
      <c r="F402" s="455"/>
      <c r="G402" s="455"/>
      <c r="H402" s="456"/>
      <c r="I402" s="15" t="s">
        <v>19</v>
      </c>
      <c r="J402" s="14" t="s">
        <v>839</v>
      </c>
      <c r="K402" s="6" t="s">
        <v>839</v>
      </c>
      <c r="L402" s="6" t="s">
        <v>839</v>
      </c>
      <c r="M402" s="34" t="s">
        <v>839</v>
      </c>
      <c r="N402" s="64" t="s">
        <v>839</v>
      </c>
    </row>
    <row r="403" spans="1:14" s="3" customFormat="1" ht="12" x14ac:dyDescent="0.2">
      <c r="A403" s="14" t="s">
        <v>591</v>
      </c>
      <c r="B403" s="454" t="s">
        <v>592</v>
      </c>
      <c r="C403" s="455"/>
      <c r="D403" s="455"/>
      <c r="E403" s="455"/>
      <c r="F403" s="455"/>
      <c r="G403" s="455"/>
      <c r="H403" s="456"/>
      <c r="I403" s="15" t="s">
        <v>19</v>
      </c>
      <c r="J403" s="14" t="s">
        <v>839</v>
      </c>
      <c r="K403" s="6" t="s">
        <v>839</v>
      </c>
      <c r="L403" s="6" t="s">
        <v>839</v>
      </c>
      <c r="M403" s="34" t="s">
        <v>839</v>
      </c>
      <c r="N403" s="64" t="s">
        <v>839</v>
      </c>
    </row>
    <row r="404" spans="1:14" s="3" customFormat="1" ht="12" x14ac:dyDescent="0.2">
      <c r="A404" s="14" t="s">
        <v>593</v>
      </c>
      <c r="B404" s="451" t="s">
        <v>290</v>
      </c>
      <c r="C404" s="452"/>
      <c r="D404" s="452"/>
      <c r="E404" s="452"/>
      <c r="F404" s="452"/>
      <c r="G404" s="452"/>
      <c r="H404" s="453"/>
      <c r="I404" s="15" t="s">
        <v>19</v>
      </c>
      <c r="J404" s="14" t="s">
        <v>839</v>
      </c>
      <c r="K404" s="6" t="s">
        <v>839</v>
      </c>
      <c r="L404" s="6" t="s">
        <v>839</v>
      </c>
      <c r="M404" s="34" t="s">
        <v>839</v>
      </c>
      <c r="N404" s="64" t="s">
        <v>839</v>
      </c>
    </row>
    <row r="405" spans="1:14" s="3" customFormat="1" ht="12" x14ac:dyDescent="0.2">
      <c r="A405" s="14" t="s">
        <v>594</v>
      </c>
      <c r="B405" s="451" t="s">
        <v>595</v>
      </c>
      <c r="C405" s="452"/>
      <c r="D405" s="452"/>
      <c r="E405" s="452"/>
      <c r="F405" s="452"/>
      <c r="G405" s="452"/>
      <c r="H405" s="453"/>
      <c r="I405" s="15" t="s">
        <v>19</v>
      </c>
      <c r="J405" s="14" t="s">
        <v>839</v>
      </c>
      <c r="K405" s="6" t="s">
        <v>839</v>
      </c>
      <c r="L405" s="6" t="s">
        <v>839</v>
      </c>
      <c r="M405" s="34" t="s">
        <v>839</v>
      </c>
      <c r="N405" s="64" t="s">
        <v>839</v>
      </c>
    </row>
    <row r="406" spans="1:14" s="3" customFormat="1" ht="12" x14ac:dyDescent="0.2">
      <c r="A406" s="14" t="s">
        <v>596</v>
      </c>
      <c r="B406" s="451" t="s">
        <v>597</v>
      </c>
      <c r="C406" s="452"/>
      <c r="D406" s="452"/>
      <c r="E406" s="452"/>
      <c r="F406" s="452"/>
      <c r="G406" s="452"/>
      <c r="H406" s="453"/>
      <c r="I406" s="15" t="s">
        <v>19</v>
      </c>
      <c r="J406" s="14" t="s">
        <v>839</v>
      </c>
      <c r="K406" s="6" t="s">
        <v>839</v>
      </c>
      <c r="L406" s="6" t="s">
        <v>839</v>
      </c>
      <c r="M406" s="34" t="s">
        <v>839</v>
      </c>
      <c r="N406" s="64" t="s">
        <v>839</v>
      </c>
    </row>
    <row r="407" spans="1:14" s="3" customFormat="1" ht="24" customHeight="1" x14ac:dyDescent="0.2">
      <c r="A407" s="14" t="s">
        <v>598</v>
      </c>
      <c r="B407" s="466" t="s">
        <v>599</v>
      </c>
      <c r="C407" s="467"/>
      <c r="D407" s="467"/>
      <c r="E407" s="467"/>
      <c r="F407" s="467"/>
      <c r="G407" s="467"/>
      <c r="H407" s="468"/>
      <c r="I407" s="15" t="s">
        <v>19</v>
      </c>
      <c r="J407" s="14" t="s">
        <v>839</v>
      </c>
      <c r="K407" s="6" t="s">
        <v>839</v>
      </c>
      <c r="L407" s="6" t="s">
        <v>839</v>
      </c>
      <c r="M407" s="34" t="s">
        <v>839</v>
      </c>
      <c r="N407" s="64" t="s">
        <v>839</v>
      </c>
    </row>
    <row r="408" spans="1:14" s="3" customFormat="1" ht="24" customHeight="1" x14ac:dyDescent="0.2">
      <c r="A408" s="14" t="s">
        <v>600</v>
      </c>
      <c r="B408" s="466" t="s">
        <v>601</v>
      </c>
      <c r="C408" s="467"/>
      <c r="D408" s="467"/>
      <c r="E408" s="467"/>
      <c r="F408" s="467"/>
      <c r="G408" s="467"/>
      <c r="H408" s="468"/>
      <c r="I408" s="15" t="s">
        <v>19</v>
      </c>
      <c r="J408" s="14" t="s">
        <v>839</v>
      </c>
      <c r="K408" s="6" t="s">
        <v>839</v>
      </c>
      <c r="L408" s="6" t="s">
        <v>839</v>
      </c>
      <c r="M408" s="34" t="s">
        <v>839</v>
      </c>
      <c r="N408" s="64" t="s">
        <v>839</v>
      </c>
    </row>
    <row r="409" spans="1:14" s="3" customFormat="1" ht="12" x14ac:dyDescent="0.2">
      <c r="A409" s="14" t="s">
        <v>602</v>
      </c>
      <c r="B409" s="454" t="s">
        <v>603</v>
      </c>
      <c r="C409" s="455"/>
      <c r="D409" s="455"/>
      <c r="E409" s="455"/>
      <c r="F409" s="455"/>
      <c r="G409" s="455"/>
      <c r="H409" s="456"/>
      <c r="I409" s="15" t="s">
        <v>19</v>
      </c>
      <c r="J409" s="14" t="s">
        <v>839</v>
      </c>
      <c r="K409" s="6" t="s">
        <v>839</v>
      </c>
      <c r="L409" s="6" t="s">
        <v>839</v>
      </c>
      <c r="M409" s="34" t="s">
        <v>839</v>
      </c>
      <c r="N409" s="64" t="s">
        <v>839</v>
      </c>
    </row>
    <row r="410" spans="1:14" s="3" customFormat="1" ht="12" x14ac:dyDescent="0.2">
      <c r="A410" s="14" t="s">
        <v>604</v>
      </c>
      <c r="B410" s="454" t="s">
        <v>605</v>
      </c>
      <c r="C410" s="455"/>
      <c r="D410" s="455"/>
      <c r="E410" s="455"/>
      <c r="F410" s="455"/>
      <c r="G410" s="455"/>
      <c r="H410" s="456"/>
      <c r="I410" s="15" t="s">
        <v>19</v>
      </c>
      <c r="J410" s="14" t="s">
        <v>839</v>
      </c>
      <c r="K410" s="6" t="s">
        <v>839</v>
      </c>
      <c r="L410" s="6" t="s">
        <v>839</v>
      </c>
      <c r="M410" s="34" t="s">
        <v>839</v>
      </c>
      <c r="N410" s="64" t="s">
        <v>839</v>
      </c>
    </row>
    <row r="411" spans="1:14" s="3" customFormat="1" ht="12" x14ac:dyDescent="0.2">
      <c r="A411" s="14" t="s">
        <v>606</v>
      </c>
      <c r="B411" s="454" t="s">
        <v>607</v>
      </c>
      <c r="C411" s="455"/>
      <c r="D411" s="455"/>
      <c r="E411" s="455"/>
      <c r="F411" s="455"/>
      <c r="G411" s="455"/>
      <c r="H411" s="456"/>
      <c r="I411" s="15" t="s">
        <v>19</v>
      </c>
      <c r="J411" s="14" t="s">
        <v>839</v>
      </c>
      <c r="K411" s="6" t="s">
        <v>839</v>
      </c>
      <c r="L411" s="6" t="s">
        <v>839</v>
      </c>
      <c r="M411" s="34" t="s">
        <v>839</v>
      </c>
      <c r="N411" s="64" t="s">
        <v>839</v>
      </c>
    </row>
    <row r="412" spans="1:14" s="3" customFormat="1" ht="12" x14ac:dyDescent="0.2">
      <c r="A412" s="14" t="s">
        <v>608</v>
      </c>
      <c r="B412" s="454" t="s">
        <v>609</v>
      </c>
      <c r="C412" s="455"/>
      <c r="D412" s="455"/>
      <c r="E412" s="455"/>
      <c r="F412" s="455"/>
      <c r="G412" s="455"/>
      <c r="H412" s="456"/>
      <c r="I412" s="15" t="s">
        <v>19</v>
      </c>
      <c r="J412" s="14" t="s">
        <v>839</v>
      </c>
      <c r="K412" s="6" t="s">
        <v>839</v>
      </c>
      <c r="L412" s="6" t="s">
        <v>839</v>
      </c>
      <c r="M412" s="34" t="s">
        <v>839</v>
      </c>
      <c r="N412" s="64" t="s">
        <v>839</v>
      </c>
    </row>
    <row r="413" spans="1:14" s="3" customFormat="1" ht="12" x14ac:dyDescent="0.2">
      <c r="A413" s="14" t="s">
        <v>610</v>
      </c>
      <c r="B413" s="451" t="s">
        <v>611</v>
      </c>
      <c r="C413" s="452"/>
      <c r="D413" s="452"/>
      <c r="E413" s="452"/>
      <c r="F413" s="452"/>
      <c r="G413" s="452"/>
      <c r="H413" s="453"/>
      <c r="I413" s="15" t="s">
        <v>19</v>
      </c>
      <c r="J413" s="14" t="s">
        <v>839</v>
      </c>
      <c r="K413" s="6" t="s">
        <v>839</v>
      </c>
      <c r="L413" s="6" t="s">
        <v>839</v>
      </c>
      <c r="M413" s="34" t="s">
        <v>839</v>
      </c>
      <c r="N413" s="64" t="s">
        <v>839</v>
      </c>
    </row>
    <row r="414" spans="1:14" s="3" customFormat="1" ht="12" x14ac:dyDescent="0.2">
      <c r="A414" s="14" t="s">
        <v>612</v>
      </c>
      <c r="B414" s="454" t="s">
        <v>613</v>
      </c>
      <c r="C414" s="455"/>
      <c r="D414" s="455"/>
      <c r="E414" s="455"/>
      <c r="F414" s="455"/>
      <c r="G414" s="455"/>
      <c r="H414" s="456"/>
      <c r="I414" s="15" t="s">
        <v>19</v>
      </c>
      <c r="J414" s="14" t="s">
        <v>839</v>
      </c>
      <c r="K414" s="6" t="s">
        <v>839</v>
      </c>
      <c r="L414" s="6" t="s">
        <v>839</v>
      </c>
      <c r="M414" s="34" t="s">
        <v>839</v>
      </c>
      <c r="N414" s="64" t="s">
        <v>839</v>
      </c>
    </row>
    <row r="415" spans="1:14" s="3" customFormat="1" ht="12" x14ac:dyDescent="0.2">
      <c r="A415" s="14" t="s">
        <v>614</v>
      </c>
      <c r="B415" s="454" t="s">
        <v>615</v>
      </c>
      <c r="C415" s="455"/>
      <c r="D415" s="455"/>
      <c r="E415" s="455"/>
      <c r="F415" s="455"/>
      <c r="G415" s="455"/>
      <c r="H415" s="456"/>
      <c r="I415" s="15" t="s">
        <v>19</v>
      </c>
      <c r="J415" s="14" t="s">
        <v>839</v>
      </c>
      <c r="K415" s="6" t="s">
        <v>839</v>
      </c>
      <c r="L415" s="6" t="s">
        <v>839</v>
      </c>
      <c r="M415" s="34" t="s">
        <v>839</v>
      </c>
      <c r="N415" s="64" t="s">
        <v>839</v>
      </c>
    </row>
    <row r="416" spans="1:14" s="3" customFormat="1" ht="12" x14ac:dyDescent="0.2">
      <c r="A416" s="14" t="s">
        <v>616</v>
      </c>
      <c r="B416" s="454" t="s">
        <v>617</v>
      </c>
      <c r="C416" s="455"/>
      <c r="D416" s="455"/>
      <c r="E416" s="455"/>
      <c r="F416" s="455"/>
      <c r="G416" s="455"/>
      <c r="H416" s="456"/>
      <c r="I416" s="15" t="s">
        <v>19</v>
      </c>
      <c r="J416" s="14" t="s">
        <v>839</v>
      </c>
      <c r="K416" s="6" t="s">
        <v>839</v>
      </c>
      <c r="L416" s="6" t="s">
        <v>839</v>
      </c>
      <c r="M416" s="34" t="s">
        <v>839</v>
      </c>
      <c r="N416" s="64" t="s">
        <v>839</v>
      </c>
    </row>
    <row r="417" spans="1:14" s="3" customFormat="1" ht="24" customHeight="1" x14ac:dyDescent="0.2">
      <c r="A417" s="14" t="s">
        <v>618</v>
      </c>
      <c r="B417" s="466" t="s">
        <v>619</v>
      </c>
      <c r="C417" s="467"/>
      <c r="D417" s="467"/>
      <c r="E417" s="467"/>
      <c r="F417" s="467"/>
      <c r="G417" s="467"/>
      <c r="H417" s="468"/>
      <c r="I417" s="15" t="s">
        <v>19</v>
      </c>
      <c r="J417" s="14" t="s">
        <v>839</v>
      </c>
      <c r="K417" s="6" t="s">
        <v>839</v>
      </c>
      <c r="L417" s="6" t="s">
        <v>839</v>
      </c>
      <c r="M417" s="34" t="s">
        <v>839</v>
      </c>
      <c r="N417" s="64" t="s">
        <v>839</v>
      </c>
    </row>
    <row r="418" spans="1:14" s="3" customFormat="1" ht="12" x14ac:dyDescent="0.2">
      <c r="A418" s="14" t="s">
        <v>620</v>
      </c>
      <c r="B418" s="454" t="s">
        <v>621</v>
      </c>
      <c r="C418" s="455"/>
      <c r="D418" s="455"/>
      <c r="E418" s="455"/>
      <c r="F418" s="455"/>
      <c r="G418" s="455"/>
      <c r="H418" s="456"/>
      <c r="I418" s="15" t="s">
        <v>19</v>
      </c>
      <c r="J418" s="14" t="s">
        <v>839</v>
      </c>
      <c r="K418" s="6" t="s">
        <v>839</v>
      </c>
      <c r="L418" s="6" t="s">
        <v>839</v>
      </c>
      <c r="M418" s="34" t="s">
        <v>839</v>
      </c>
      <c r="N418" s="64" t="s">
        <v>839</v>
      </c>
    </row>
    <row r="419" spans="1:14" s="3" customFormat="1" ht="12" x14ac:dyDescent="0.2">
      <c r="A419" s="14" t="s">
        <v>622</v>
      </c>
      <c r="B419" s="457" t="s">
        <v>623</v>
      </c>
      <c r="C419" s="458"/>
      <c r="D419" s="458"/>
      <c r="E419" s="458"/>
      <c r="F419" s="458"/>
      <c r="G419" s="458"/>
      <c r="H419" s="459"/>
      <c r="I419" s="15" t="s">
        <v>19</v>
      </c>
      <c r="J419" s="14" t="s">
        <v>839</v>
      </c>
      <c r="K419" s="6" t="s">
        <v>839</v>
      </c>
      <c r="L419" s="6" t="s">
        <v>839</v>
      </c>
      <c r="M419" s="34" t="s">
        <v>839</v>
      </c>
      <c r="N419" s="64" t="s">
        <v>839</v>
      </c>
    </row>
    <row r="420" spans="1:14" s="3" customFormat="1" ht="12" x14ac:dyDescent="0.2">
      <c r="A420" s="14" t="s">
        <v>624</v>
      </c>
      <c r="B420" s="454" t="s">
        <v>625</v>
      </c>
      <c r="C420" s="455"/>
      <c r="D420" s="455"/>
      <c r="E420" s="455"/>
      <c r="F420" s="455"/>
      <c r="G420" s="455"/>
      <c r="H420" s="456"/>
      <c r="I420" s="15" t="s">
        <v>19</v>
      </c>
      <c r="J420" s="14" t="s">
        <v>839</v>
      </c>
      <c r="K420" s="6" t="s">
        <v>839</v>
      </c>
      <c r="L420" s="6" t="s">
        <v>839</v>
      </c>
      <c r="M420" s="34" t="s">
        <v>839</v>
      </c>
      <c r="N420" s="64" t="s">
        <v>839</v>
      </c>
    </row>
    <row r="421" spans="1:14" s="3" customFormat="1" ht="12" x14ac:dyDescent="0.2">
      <c r="A421" s="14" t="s">
        <v>626</v>
      </c>
      <c r="B421" s="454" t="s">
        <v>627</v>
      </c>
      <c r="C421" s="455"/>
      <c r="D421" s="455"/>
      <c r="E421" s="455"/>
      <c r="F421" s="455"/>
      <c r="G421" s="455"/>
      <c r="H421" s="456"/>
      <c r="I421" s="15" t="s">
        <v>19</v>
      </c>
      <c r="J421" s="14" t="s">
        <v>839</v>
      </c>
      <c r="K421" s="6" t="s">
        <v>839</v>
      </c>
      <c r="L421" s="6" t="s">
        <v>839</v>
      </c>
      <c r="M421" s="34" t="s">
        <v>839</v>
      </c>
      <c r="N421" s="64" t="s">
        <v>839</v>
      </c>
    </row>
    <row r="422" spans="1:14" s="3" customFormat="1" ht="24" customHeight="1" x14ac:dyDescent="0.2">
      <c r="A422" s="14" t="s">
        <v>628</v>
      </c>
      <c r="B422" s="460" t="s">
        <v>629</v>
      </c>
      <c r="C422" s="461"/>
      <c r="D422" s="461"/>
      <c r="E422" s="461"/>
      <c r="F422" s="461"/>
      <c r="G422" s="461"/>
      <c r="H422" s="462"/>
      <c r="I422" s="15" t="s">
        <v>19</v>
      </c>
      <c r="J422" s="14" t="s">
        <v>839</v>
      </c>
      <c r="K422" s="6" t="s">
        <v>839</v>
      </c>
      <c r="L422" s="6" t="s">
        <v>839</v>
      </c>
      <c r="M422" s="34" t="s">
        <v>839</v>
      </c>
      <c r="N422" s="64" t="s">
        <v>839</v>
      </c>
    </row>
    <row r="423" spans="1:14" s="3" customFormat="1" ht="12" x14ac:dyDescent="0.2">
      <c r="A423" s="14" t="s">
        <v>630</v>
      </c>
      <c r="B423" s="463" t="s">
        <v>514</v>
      </c>
      <c r="C423" s="464"/>
      <c r="D423" s="464"/>
      <c r="E423" s="464"/>
      <c r="F423" s="464"/>
      <c r="G423" s="464"/>
      <c r="H423" s="465"/>
      <c r="I423" s="15" t="s">
        <v>19</v>
      </c>
      <c r="J423" s="14" t="s">
        <v>839</v>
      </c>
      <c r="K423" s="6" t="s">
        <v>839</v>
      </c>
      <c r="L423" s="6" t="s">
        <v>839</v>
      </c>
      <c r="M423" s="34" t="s">
        <v>839</v>
      </c>
      <c r="N423" s="64" t="s">
        <v>839</v>
      </c>
    </row>
    <row r="424" spans="1:14" s="3" customFormat="1" ht="12" x14ac:dyDescent="0.2">
      <c r="A424" s="14" t="s">
        <v>631</v>
      </c>
      <c r="B424" s="463" t="s">
        <v>517</v>
      </c>
      <c r="C424" s="464"/>
      <c r="D424" s="464"/>
      <c r="E424" s="464"/>
      <c r="F424" s="464"/>
      <c r="G424" s="464"/>
      <c r="H424" s="465"/>
      <c r="I424" s="15" t="s">
        <v>19</v>
      </c>
      <c r="J424" s="14" t="s">
        <v>839</v>
      </c>
      <c r="K424" s="6" t="s">
        <v>839</v>
      </c>
      <c r="L424" s="6" t="s">
        <v>839</v>
      </c>
      <c r="M424" s="34" t="s">
        <v>839</v>
      </c>
      <c r="N424" s="64" t="s">
        <v>839</v>
      </c>
    </row>
    <row r="425" spans="1:14" s="3" customFormat="1" ht="12" x14ac:dyDescent="0.2">
      <c r="A425" s="14" t="s">
        <v>632</v>
      </c>
      <c r="B425" s="454" t="s">
        <v>633</v>
      </c>
      <c r="C425" s="455"/>
      <c r="D425" s="455"/>
      <c r="E425" s="455"/>
      <c r="F425" s="455"/>
      <c r="G425" s="455"/>
      <c r="H425" s="456"/>
      <c r="I425" s="15" t="s">
        <v>19</v>
      </c>
      <c r="J425" s="14" t="s">
        <v>839</v>
      </c>
      <c r="K425" s="6" t="s">
        <v>839</v>
      </c>
      <c r="L425" s="6" t="s">
        <v>839</v>
      </c>
      <c r="M425" s="34" t="s">
        <v>839</v>
      </c>
      <c r="N425" s="64" t="s">
        <v>839</v>
      </c>
    </row>
    <row r="426" spans="1:14" s="3" customFormat="1" ht="12" x14ac:dyDescent="0.2">
      <c r="A426" s="14" t="s">
        <v>634</v>
      </c>
      <c r="B426" s="457" t="s">
        <v>635</v>
      </c>
      <c r="C426" s="458"/>
      <c r="D426" s="458"/>
      <c r="E426" s="458"/>
      <c r="F426" s="458"/>
      <c r="G426" s="458"/>
      <c r="H426" s="459"/>
      <c r="I426" s="15" t="s">
        <v>19</v>
      </c>
      <c r="J426" s="14" t="s">
        <v>839</v>
      </c>
      <c r="K426" s="6" t="s">
        <v>839</v>
      </c>
      <c r="L426" s="6" t="s">
        <v>839</v>
      </c>
      <c r="M426" s="34" t="s">
        <v>839</v>
      </c>
      <c r="N426" s="64" t="s">
        <v>839</v>
      </c>
    </row>
    <row r="427" spans="1:14" s="3" customFormat="1" ht="12" x14ac:dyDescent="0.2">
      <c r="A427" s="14" t="s">
        <v>636</v>
      </c>
      <c r="B427" s="454" t="s">
        <v>637</v>
      </c>
      <c r="C427" s="455"/>
      <c r="D427" s="455"/>
      <c r="E427" s="455"/>
      <c r="F427" s="455"/>
      <c r="G427" s="455"/>
      <c r="H427" s="456"/>
      <c r="I427" s="15" t="s">
        <v>19</v>
      </c>
      <c r="J427" s="14" t="s">
        <v>839</v>
      </c>
      <c r="K427" s="6" t="s">
        <v>839</v>
      </c>
      <c r="L427" s="6" t="s">
        <v>839</v>
      </c>
      <c r="M427" s="34" t="s">
        <v>839</v>
      </c>
      <c r="N427" s="64" t="s">
        <v>839</v>
      </c>
    </row>
    <row r="428" spans="1:14" s="3" customFormat="1" ht="12" x14ac:dyDescent="0.2">
      <c r="A428" s="14" t="s">
        <v>638</v>
      </c>
      <c r="B428" s="451" t="s">
        <v>639</v>
      </c>
      <c r="C428" s="452"/>
      <c r="D428" s="452"/>
      <c r="E428" s="452"/>
      <c r="F428" s="452"/>
      <c r="G428" s="452"/>
      <c r="H428" s="453"/>
      <c r="I428" s="15" t="s">
        <v>19</v>
      </c>
      <c r="J428" s="14" t="s">
        <v>839</v>
      </c>
      <c r="K428" s="6" t="s">
        <v>839</v>
      </c>
      <c r="L428" s="6" t="s">
        <v>839</v>
      </c>
      <c r="M428" s="34" t="s">
        <v>839</v>
      </c>
      <c r="N428" s="64" t="s">
        <v>839</v>
      </c>
    </row>
    <row r="429" spans="1:14" s="3" customFormat="1" ht="12" x14ac:dyDescent="0.2">
      <c r="A429" s="14" t="s">
        <v>640</v>
      </c>
      <c r="B429" s="451" t="s">
        <v>641</v>
      </c>
      <c r="C429" s="452"/>
      <c r="D429" s="452"/>
      <c r="E429" s="452"/>
      <c r="F429" s="452"/>
      <c r="G429" s="452"/>
      <c r="H429" s="453"/>
      <c r="I429" s="15" t="s">
        <v>19</v>
      </c>
      <c r="J429" s="14" t="s">
        <v>839</v>
      </c>
      <c r="K429" s="6" t="s">
        <v>839</v>
      </c>
      <c r="L429" s="6" t="s">
        <v>839</v>
      </c>
      <c r="M429" s="34" t="s">
        <v>839</v>
      </c>
      <c r="N429" s="64" t="s">
        <v>839</v>
      </c>
    </row>
    <row r="430" spans="1:14" s="3" customFormat="1" ht="12" x14ac:dyDescent="0.2">
      <c r="A430" s="14" t="s">
        <v>642</v>
      </c>
      <c r="B430" s="451" t="s">
        <v>643</v>
      </c>
      <c r="C430" s="452"/>
      <c r="D430" s="452"/>
      <c r="E430" s="452"/>
      <c r="F430" s="452"/>
      <c r="G430" s="452"/>
      <c r="H430" s="453"/>
      <c r="I430" s="15" t="s">
        <v>19</v>
      </c>
      <c r="J430" s="14" t="s">
        <v>839</v>
      </c>
      <c r="K430" s="6" t="s">
        <v>839</v>
      </c>
      <c r="L430" s="6" t="s">
        <v>839</v>
      </c>
      <c r="M430" s="34" t="s">
        <v>839</v>
      </c>
      <c r="N430" s="64" t="s">
        <v>839</v>
      </c>
    </row>
    <row r="431" spans="1:14" s="3" customFormat="1" ht="12" x14ac:dyDescent="0.2">
      <c r="A431" s="14" t="s">
        <v>644</v>
      </c>
      <c r="B431" s="451" t="s">
        <v>645</v>
      </c>
      <c r="C431" s="452"/>
      <c r="D431" s="452"/>
      <c r="E431" s="452"/>
      <c r="F431" s="452"/>
      <c r="G431" s="452"/>
      <c r="H431" s="453"/>
      <c r="I431" s="15" t="s">
        <v>19</v>
      </c>
      <c r="J431" s="14" t="s">
        <v>839</v>
      </c>
      <c r="K431" s="6" t="s">
        <v>839</v>
      </c>
      <c r="L431" s="6" t="s">
        <v>839</v>
      </c>
      <c r="M431" s="34" t="s">
        <v>839</v>
      </c>
      <c r="N431" s="64" t="s">
        <v>839</v>
      </c>
    </row>
    <row r="432" spans="1:14" s="3" customFormat="1" ht="12" x14ac:dyDescent="0.2">
      <c r="A432" s="14" t="s">
        <v>646</v>
      </c>
      <c r="B432" s="451" t="s">
        <v>647</v>
      </c>
      <c r="C432" s="452"/>
      <c r="D432" s="452"/>
      <c r="E432" s="452"/>
      <c r="F432" s="452"/>
      <c r="G432" s="452"/>
      <c r="H432" s="453"/>
      <c r="I432" s="15" t="s">
        <v>19</v>
      </c>
      <c r="J432" s="14" t="s">
        <v>839</v>
      </c>
      <c r="K432" s="6" t="s">
        <v>839</v>
      </c>
      <c r="L432" s="6" t="s">
        <v>839</v>
      </c>
      <c r="M432" s="34" t="s">
        <v>839</v>
      </c>
      <c r="N432" s="64" t="s">
        <v>839</v>
      </c>
    </row>
    <row r="433" spans="1:14" s="3" customFormat="1" ht="12" x14ac:dyDescent="0.2">
      <c r="A433" s="14" t="s">
        <v>648</v>
      </c>
      <c r="B433" s="451" t="s">
        <v>649</v>
      </c>
      <c r="C433" s="452"/>
      <c r="D433" s="452"/>
      <c r="E433" s="452"/>
      <c r="F433" s="452"/>
      <c r="G433" s="452"/>
      <c r="H433" s="453"/>
      <c r="I433" s="15" t="s">
        <v>19</v>
      </c>
      <c r="J433" s="14" t="s">
        <v>839</v>
      </c>
      <c r="K433" s="6" t="s">
        <v>839</v>
      </c>
      <c r="L433" s="6" t="s">
        <v>839</v>
      </c>
      <c r="M433" s="34" t="s">
        <v>839</v>
      </c>
      <c r="N433" s="64" t="s">
        <v>839</v>
      </c>
    </row>
    <row r="434" spans="1:14" s="3" customFormat="1" ht="12" x14ac:dyDescent="0.2">
      <c r="A434" s="14" t="s">
        <v>650</v>
      </c>
      <c r="B434" s="454" t="s">
        <v>651</v>
      </c>
      <c r="C434" s="455"/>
      <c r="D434" s="455"/>
      <c r="E434" s="455"/>
      <c r="F434" s="455"/>
      <c r="G434" s="455"/>
      <c r="H434" s="456"/>
      <c r="I434" s="15" t="s">
        <v>19</v>
      </c>
      <c r="J434" s="14" t="s">
        <v>839</v>
      </c>
      <c r="K434" s="6" t="s">
        <v>839</v>
      </c>
      <c r="L434" s="6" t="s">
        <v>839</v>
      </c>
      <c r="M434" s="34" t="s">
        <v>839</v>
      </c>
      <c r="N434" s="64" t="s">
        <v>839</v>
      </c>
    </row>
    <row r="435" spans="1:14" s="3" customFormat="1" ht="12" x14ac:dyDescent="0.2">
      <c r="A435" s="14" t="s">
        <v>652</v>
      </c>
      <c r="B435" s="454" t="s">
        <v>653</v>
      </c>
      <c r="C435" s="455"/>
      <c r="D435" s="455"/>
      <c r="E435" s="455"/>
      <c r="F435" s="455"/>
      <c r="G435" s="455"/>
      <c r="H435" s="456"/>
      <c r="I435" s="15" t="s">
        <v>19</v>
      </c>
      <c r="J435" s="14" t="s">
        <v>839</v>
      </c>
      <c r="K435" s="6" t="s">
        <v>839</v>
      </c>
      <c r="L435" s="6" t="s">
        <v>839</v>
      </c>
      <c r="M435" s="34" t="s">
        <v>839</v>
      </c>
      <c r="N435" s="64" t="s">
        <v>839</v>
      </c>
    </row>
    <row r="436" spans="1:14" s="3" customFormat="1" ht="12" x14ac:dyDescent="0.2">
      <c r="A436" s="14" t="s">
        <v>654</v>
      </c>
      <c r="B436" s="454" t="s">
        <v>110</v>
      </c>
      <c r="C436" s="455"/>
      <c r="D436" s="455"/>
      <c r="E436" s="455"/>
      <c r="F436" s="455"/>
      <c r="G436" s="455"/>
      <c r="H436" s="456"/>
      <c r="I436" s="15" t="s">
        <v>242</v>
      </c>
      <c r="J436" s="14" t="s">
        <v>839</v>
      </c>
      <c r="K436" s="6" t="s">
        <v>839</v>
      </c>
      <c r="L436" s="6" t="s">
        <v>839</v>
      </c>
      <c r="M436" s="34" t="s">
        <v>839</v>
      </c>
      <c r="N436" s="64" t="s">
        <v>839</v>
      </c>
    </row>
    <row r="437" spans="1:14" s="3" customFormat="1" ht="12" x14ac:dyDescent="0.2">
      <c r="A437" s="14" t="s">
        <v>655</v>
      </c>
      <c r="B437" s="454" t="s">
        <v>656</v>
      </c>
      <c r="C437" s="455"/>
      <c r="D437" s="455"/>
      <c r="E437" s="455"/>
      <c r="F437" s="455"/>
      <c r="G437" s="455"/>
      <c r="H437" s="456"/>
      <c r="I437" s="15" t="s">
        <v>19</v>
      </c>
      <c r="J437" s="14" t="s">
        <v>839</v>
      </c>
      <c r="K437" s="6" t="s">
        <v>839</v>
      </c>
      <c r="L437" s="6" t="s">
        <v>839</v>
      </c>
      <c r="M437" s="34" t="s">
        <v>839</v>
      </c>
      <c r="N437" s="64" t="s">
        <v>839</v>
      </c>
    </row>
    <row r="438" spans="1:14" s="3" customFormat="1" ht="12" x14ac:dyDescent="0.2">
      <c r="A438" s="14" t="s">
        <v>657</v>
      </c>
      <c r="B438" s="457" t="s">
        <v>658</v>
      </c>
      <c r="C438" s="458"/>
      <c r="D438" s="458"/>
      <c r="E438" s="458"/>
      <c r="F438" s="458"/>
      <c r="G438" s="458"/>
      <c r="H438" s="459"/>
      <c r="I438" s="15" t="s">
        <v>19</v>
      </c>
      <c r="J438" s="14" t="s">
        <v>839</v>
      </c>
      <c r="K438" s="6" t="s">
        <v>839</v>
      </c>
      <c r="L438" s="6" t="s">
        <v>839</v>
      </c>
      <c r="M438" s="34" t="s">
        <v>839</v>
      </c>
      <c r="N438" s="64" t="s">
        <v>839</v>
      </c>
    </row>
    <row r="439" spans="1:14" s="3" customFormat="1" ht="12" x14ac:dyDescent="0.2">
      <c r="A439" s="14" t="s">
        <v>659</v>
      </c>
      <c r="B439" s="454" t="s">
        <v>660</v>
      </c>
      <c r="C439" s="455"/>
      <c r="D439" s="455"/>
      <c r="E439" s="455"/>
      <c r="F439" s="455"/>
      <c r="G439" s="455"/>
      <c r="H439" s="456"/>
      <c r="I439" s="15" t="s">
        <v>19</v>
      </c>
      <c r="J439" s="14" t="s">
        <v>839</v>
      </c>
      <c r="K439" s="6" t="s">
        <v>839</v>
      </c>
      <c r="L439" s="6" t="s">
        <v>839</v>
      </c>
      <c r="M439" s="34" t="s">
        <v>839</v>
      </c>
      <c r="N439" s="64" t="s">
        <v>839</v>
      </c>
    </row>
    <row r="440" spans="1:14" s="3" customFormat="1" ht="12" x14ac:dyDescent="0.2">
      <c r="A440" s="14" t="s">
        <v>661</v>
      </c>
      <c r="B440" s="454" t="s">
        <v>662</v>
      </c>
      <c r="C440" s="455"/>
      <c r="D440" s="455"/>
      <c r="E440" s="455"/>
      <c r="F440" s="455"/>
      <c r="G440" s="455"/>
      <c r="H440" s="456"/>
      <c r="I440" s="15" t="s">
        <v>19</v>
      </c>
      <c r="J440" s="14" t="s">
        <v>839</v>
      </c>
      <c r="K440" s="6" t="s">
        <v>839</v>
      </c>
      <c r="L440" s="6" t="s">
        <v>839</v>
      </c>
      <c r="M440" s="34" t="s">
        <v>839</v>
      </c>
      <c r="N440" s="64" t="s">
        <v>839</v>
      </c>
    </row>
    <row r="441" spans="1:14" s="3" customFormat="1" ht="12" x14ac:dyDescent="0.2">
      <c r="A441" s="14" t="s">
        <v>663</v>
      </c>
      <c r="B441" s="451" t="s">
        <v>664</v>
      </c>
      <c r="C441" s="452"/>
      <c r="D441" s="452"/>
      <c r="E441" s="452"/>
      <c r="F441" s="452"/>
      <c r="G441" s="452"/>
      <c r="H441" s="453"/>
      <c r="I441" s="15" t="s">
        <v>19</v>
      </c>
      <c r="J441" s="14" t="s">
        <v>839</v>
      </c>
      <c r="K441" s="6" t="s">
        <v>839</v>
      </c>
      <c r="L441" s="6" t="s">
        <v>839</v>
      </c>
      <c r="M441" s="34" t="s">
        <v>839</v>
      </c>
      <c r="N441" s="64" t="s">
        <v>839</v>
      </c>
    </row>
    <row r="442" spans="1:14" s="3" customFormat="1" ht="12" x14ac:dyDescent="0.2">
      <c r="A442" s="14" t="s">
        <v>665</v>
      </c>
      <c r="B442" s="451" t="s">
        <v>666</v>
      </c>
      <c r="C442" s="452"/>
      <c r="D442" s="452"/>
      <c r="E442" s="452"/>
      <c r="F442" s="452"/>
      <c r="G442" s="452"/>
      <c r="H442" s="453"/>
      <c r="I442" s="15" t="s">
        <v>19</v>
      </c>
      <c r="J442" s="14" t="s">
        <v>839</v>
      </c>
      <c r="K442" s="6" t="s">
        <v>839</v>
      </c>
      <c r="L442" s="6" t="s">
        <v>839</v>
      </c>
      <c r="M442" s="34" t="s">
        <v>839</v>
      </c>
      <c r="N442" s="64" t="s">
        <v>839</v>
      </c>
    </row>
    <row r="443" spans="1:14" s="3" customFormat="1" ht="12" x14ac:dyDescent="0.2">
      <c r="A443" s="14" t="s">
        <v>667</v>
      </c>
      <c r="B443" s="451" t="s">
        <v>214</v>
      </c>
      <c r="C443" s="452"/>
      <c r="D443" s="452"/>
      <c r="E443" s="452"/>
      <c r="F443" s="452"/>
      <c r="G443" s="452"/>
      <c r="H443" s="453"/>
      <c r="I443" s="15" t="s">
        <v>19</v>
      </c>
      <c r="J443" s="14" t="s">
        <v>839</v>
      </c>
      <c r="K443" s="6" t="s">
        <v>839</v>
      </c>
      <c r="L443" s="6" t="s">
        <v>839</v>
      </c>
      <c r="M443" s="34" t="s">
        <v>839</v>
      </c>
      <c r="N443" s="64" t="s">
        <v>839</v>
      </c>
    </row>
    <row r="444" spans="1:14" s="3" customFormat="1" ht="12" x14ac:dyDescent="0.2">
      <c r="A444" s="14" t="s">
        <v>668</v>
      </c>
      <c r="B444" s="454" t="s">
        <v>669</v>
      </c>
      <c r="C444" s="455"/>
      <c r="D444" s="455"/>
      <c r="E444" s="455"/>
      <c r="F444" s="455"/>
      <c r="G444" s="455"/>
      <c r="H444" s="456"/>
      <c r="I444" s="15" t="s">
        <v>19</v>
      </c>
      <c r="J444" s="14" t="s">
        <v>839</v>
      </c>
      <c r="K444" s="6" t="s">
        <v>839</v>
      </c>
      <c r="L444" s="6" t="s">
        <v>839</v>
      </c>
      <c r="M444" s="34" t="s">
        <v>839</v>
      </c>
      <c r="N444" s="64" t="s">
        <v>839</v>
      </c>
    </row>
    <row r="445" spans="1:14" s="3" customFormat="1" ht="12" x14ac:dyDescent="0.2">
      <c r="A445" s="14" t="s">
        <v>670</v>
      </c>
      <c r="B445" s="454" t="s">
        <v>671</v>
      </c>
      <c r="C445" s="455"/>
      <c r="D445" s="455"/>
      <c r="E445" s="455"/>
      <c r="F445" s="455"/>
      <c r="G445" s="455"/>
      <c r="H445" s="456"/>
      <c r="I445" s="15" t="s">
        <v>19</v>
      </c>
      <c r="J445" s="14" t="s">
        <v>839</v>
      </c>
      <c r="K445" s="6" t="s">
        <v>839</v>
      </c>
      <c r="L445" s="6" t="s">
        <v>839</v>
      </c>
      <c r="M445" s="34" t="s">
        <v>839</v>
      </c>
      <c r="N445" s="64" t="s">
        <v>839</v>
      </c>
    </row>
    <row r="446" spans="1:14" s="3" customFormat="1" ht="12" x14ac:dyDescent="0.2">
      <c r="A446" s="14" t="s">
        <v>672</v>
      </c>
      <c r="B446" s="451" t="s">
        <v>673</v>
      </c>
      <c r="C446" s="452"/>
      <c r="D446" s="452"/>
      <c r="E446" s="452"/>
      <c r="F446" s="452"/>
      <c r="G446" s="452"/>
      <c r="H446" s="453"/>
      <c r="I446" s="15" t="s">
        <v>19</v>
      </c>
      <c r="J446" s="14" t="s">
        <v>839</v>
      </c>
      <c r="K446" s="6" t="s">
        <v>839</v>
      </c>
      <c r="L446" s="6" t="s">
        <v>839</v>
      </c>
      <c r="M446" s="34" t="s">
        <v>839</v>
      </c>
      <c r="N446" s="64" t="s">
        <v>839</v>
      </c>
    </row>
    <row r="447" spans="1:14" s="3" customFormat="1" ht="12" x14ac:dyDescent="0.2">
      <c r="A447" s="14" t="s">
        <v>674</v>
      </c>
      <c r="B447" s="451" t="s">
        <v>687</v>
      </c>
      <c r="C447" s="452"/>
      <c r="D447" s="452"/>
      <c r="E447" s="452"/>
      <c r="F447" s="452"/>
      <c r="G447" s="452"/>
      <c r="H447" s="453"/>
      <c r="I447" s="15" t="s">
        <v>19</v>
      </c>
      <c r="J447" s="14" t="s">
        <v>839</v>
      </c>
      <c r="K447" s="6" t="s">
        <v>839</v>
      </c>
      <c r="L447" s="6" t="s">
        <v>839</v>
      </c>
      <c r="M447" s="34" t="s">
        <v>839</v>
      </c>
      <c r="N447" s="64" t="s">
        <v>839</v>
      </c>
    </row>
    <row r="448" spans="1:14" s="3" customFormat="1" ht="12" x14ac:dyDescent="0.2">
      <c r="A448" s="14" t="s">
        <v>675</v>
      </c>
      <c r="B448" s="454" t="s">
        <v>676</v>
      </c>
      <c r="C448" s="455"/>
      <c r="D448" s="455"/>
      <c r="E448" s="455"/>
      <c r="F448" s="455"/>
      <c r="G448" s="455"/>
      <c r="H448" s="456"/>
      <c r="I448" s="15" t="s">
        <v>19</v>
      </c>
      <c r="J448" s="14" t="s">
        <v>839</v>
      </c>
      <c r="K448" s="6" t="s">
        <v>839</v>
      </c>
      <c r="L448" s="6" t="s">
        <v>839</v>
      </c>
      <c r="M448" s="34" t="s">
        <v>839</v>
      </c>
      <c r="N448" s="64" t="s">
        <v>839</v>
      </c>
    </row>
    <row r="449" spans="1:14" s="3" customFormat="1" ht="12" x14ac:dyDescent="0.2">
      <c r="A449" s="14" t="s">
        <v>677</v>
      </c>
      <c r="B449" s="454" t="s">
        <v>678</v>
      </c>
      <c r="C449" s="455"/>
      <c r="D449" s="455"/>
      <c r="E449" s="455"/>
      <c r="F449" s="455"/>
      <c r="G449" s="455"/>
      <c r="H449" s="456"/>
      <c r="I449" s="15" t="s">
        <v>19</v>
      </c>
      <c r="J449" s="14" t="s">
        <v>839</v>
      </c>
      <c r="K449" s="6" t="s">
        <v>839</v>
      </c>
      <c r="L449" s="6" t="s">
        <v>839</v>
      </c>
      <c r="M449" s="34" t="s">
        <v>839</v>
      </c>
      <c r="N449" s="64" t="s">
        <v>839</v>
      </c>
    </row>
    <row r="450" spans="1:14" s="3" customFormat="1" ht="12" x14ac:dyDescent="0.2">
      <c r="A450" s="14" t="s">
        <v>679</v>
      </c>
      <c r="B450" s="454" t="s">
        <v>680</v>
      </c>
      <c r="C450" s="455"/>
      <c r="D450" s="455"/>
      <c r="E450" s="455"/>
      <c r="F450" s="455"/>
      <c r="G450" s="455"/>
      <c r="H450" s="456"/>
      <c r="I450" s="15" t="s">
        <v>19</v>
      </c>
      <c r="J450" s="14" t="s">
        <v>839</v>
      </c>
      <c r="K450" s="6" t="s">
        <v>839</v>
      </c>
      <c r="L450" s="6" t="s">
        <v>839</v>
      </c>
      <c r="M450" s="34" t="s">
        <v>839</v>
      </c>
      <c r="N450" s="64" t="s">
        <v>839</v>
      </c>
    </row>
    <row r="451" spans="1:14" s="3" customFormat="1" ht="12" x14ac:dyDescent="0.2">
      <c r="A451" s="14" t="s">
        <v>681</v>
      </c>
      <c r="B451" s="457" t="s">
        <v>682</v>
      </c>
      <c r="C451" s="458"/>
      <c r="D451" s="458"/>
      <c r="E451" s="458"/>
      <c r="F451" s="458"/>
      <c r="G451" s="458"/>
      <c r="H451" s="459"/>
      <c r="I451" s="15" t="s">
        <v>19</v>
      </c>
      <c r="J451" s="14" t="s">
        <v>839</v>
      </c>
      <c r="K451" s="6" t="s">
        <v>839</v>
      </c>
      <c r="L451" s="6" t="s">
        <v>839</v>
      </c>
      <c r="M451" s="34" t="s">
        <v>839</v>
      </c>
      <c r="N451" s="64" t="s">
        <v>839</v>
      </c>
    </row>
    <row r="452" spans="1:14" s="3" customFormat="1" ht="12" x14ac:dyDescent="0.2">
      <c r="A452" s="14" t="s">
        <v>683</v>
      </c>
      <c r="B452" s="454" t="s">
        <v>684</v>
      </c>
      <c r="C452" s="455"/>
      <c r="D452" s="455"/>
      <c r="E452" s="455"/>
      <c r="F452" s="455"/>
      <c r="G452" s="455"/>
      <c r="H452" s="456"/>
      <c r="I452" s="15" t="s">
        <v>19</v>
      </c>
      <c r="J452" s="14" t="s">
        <v>839</v>
      </c>
      <c r="K452" s="6" t="s">
        <v>839</v>
      </c>
      <c r="L452" s="6" t="s">
        <v>839</v>
      </c>
      <c r="M452" s="34" t="s">
        <v>839</v>
      </c>
      <c r="N452" s="64" t="s">
        <v>839</v>
      </c>
    </row>
    <row r="453" spans="1:14" s="3" customFormat="1" ht="12" x14ac:dyDescent="0.2">
      <c r="A453" s="14" t="s">
        <v>685</v>
      </c>
      <c r="B453" s="451" t="s">
        <v>664</v>
      </c>
      <c r="C453" s="452"/>
      <c r="D453" s="452"/>
      <c r="E453" s="452"/>
      <c r="F453" s="452"/>
      <c r="G453" s="452"/>
      <c r="H453" s="453"/>
      <c r="I453" s="15" t="s">
        <v>19</v>
      </c>
      <c r="J453" s="14" t="s">
        <v>839</v>
      </c>
      <c r="K453" s="6" t="s">
        <v>839</v>
      </c>
      <c r="L453" s="6" t="s">
        <v>839</v>
      </c>
      <c r="M453" s="34" t="s">
        <v>839</v>
      </c>
      <c r="N453" s="64" t="s">
        <v>839</v>
      </c>
    </row>
    <row r="454" spans="1:14" s="3" customFormat="1" ht="12" x14ac:dyDescent="0.2">
      <c r="A454" s="14" t="s">
        <v>686</v>
      </c>
      <c r="B454" s="451" t="s">
        <v>666</v>
      </c>
      <c r="C454" s="452"/>
      <c r="D454" s="452"/>
      <c r="E454" s="452"/>
      <c r="F454" s="452"/>
      <c r="G454" s="452"/>
      <c r="H454" s="453"/>
      <c r="I454" s="15" t="s">
        <v>19</v>
      </c>
      <c r="J454" s="14" t="s">
        <v>839</v>
      </c>
      <c r="K454" s="6" t="s">
        <v>839</v>
      </c>
      <c r="L454" s="6" t="s">
        <v>839</v>
      </c>
      <c r="M454" s="34" t="s">
        <v>839</v>
      </c>
      <c r="N454" s="64" t="s">
        <v>839</v>
      </c>
    </row>
    <row r="455" spans="1:14" s="3" customFormat="1" ht="12" x14ac:dyDescent="0.2">
      <c r="A455" s="14" t="s">
        <v>544</v>
      </c>
      <c r="B455" s="454" t="s">
        <v>545</v>
      </c>
      <c r="C455" s="455"/>
      <c r="D455" s="455"/>
      <c r="E455" s="455"/>
      <c r="F455" s="455"/>
      <c r="G455" s="455"/>
      <c r="H455" s="456"/>
      <c r="I455" s="15" t="s">
        <v>19</v>
      </c>
      <c r="J455" s="14" t="s">
        <v>839</v>
      </c>
      <c r="K455" s="6" t="s">
        <v>839</v>
      </c>
      <c r="L455" s="6" t="s">
        <v>839</v>
      </c>
      <c r="M455" s="34" t="s">
        <v>839</v>
      </c>
      <c r="N455" s="64" t="s">
        <v>839</v>
      </c>
    </row>
    <row r="456" spans="1:14" s="3" customFormat="1" ht="12" x14ac:dyDescent="0.2">
      <c r="A456" s="14" t="s">
        <v>546</v>
      </c>
      <c r="B456" s="454" t="s">
        <v>547</v>
      </c>
      <c r="C456" s="455"/>
      <c r="D456" s="455"/>
      <c r="E456" s="455"/>
      <c r="F456" s="455"/>
      <c r="G456" s="455"/>
      <c r="H456" s="456"/>
      <c r="I456" s="15" t="s">
        <v>19</v>
      </c>
      <c r="J456" s="14" t="s">
        <v>839</v>
      </c>
      <c r="K456" s="6" t="s">
        <v>839</v>
      </c>
      <c r="L456" s="6" t="s">
        <v>839</v>
      </c>
      <c r="M456" s="34" t="s">
        <v>839</v>
      </c>
      <c r="N456" s="64" t="s">
        <v>839</v>
      </c>
    </row>
    <row r="457" spans="1:14" s="3" customFormat="1" ht="12" x14ac:dyDescent="0.2">
      <c r="A457" s="14" t="s">
        <v>548</v>
      </c>
      <c r="B457" s="454" t="s">
        <v>216</v>
      </c>
      <c r="C457" s="455"/>
      <c r="D457" s="455"/>
      <c r="E457" s="455"/>
      <c r="F457" s="455"/>
      <c r="G457" s="455"/>
      <c r="H457" s="456"/>
      <c r="I457" s="15" t="s">
        <v>19</v>
      </c>
      <c r="J457" s="14" t="s">
        <v>839</v>
      </c>
      <c r="K457" s="6" t="s">
        <v>839</v>
      </c>
      <c r="L457" s="6" t="s">
        <v>839</v>
      </c>
      <c r="M457" s="34" t="s">
        <v>839</v>
      </c>
      <c r="N457" s="64" t="s">
        <v>839</v>
      </c>
    </row>
    <row r="458" spans="1:14" s="3" customFormat="1" ht="12.75" thickBot="1" x14ac:dyDescent="0.25">
      <c r="A458" s="18" t="s">
        <v>549</v>
      </c>
      <c r="B458" s="475" t="s">
        <v>550</v>
      </c>
      <c r="C458" s="476"/>
      <c r="D458" s="476"/>
      <c r="E458" s="476"/>
      <c r="F458" s="476"/>
      <c r="G458" s="476"/>
      <c r="H458" s="477"/>
      <c r="I458" s="19" t="s">
        <v>19</v>
      </c>
      <c r="J458" s="18" t="s">
        <v>839</v>
      </c>
      <c r="K458" s="20" t="s">
        <v>839</v>
      </c>
      <c r="L458" s="20" t="s">
        <v>839</v>
      </c>
      <c r="M458" s="35" t="s">
        <v>839</v>
      </c>
      <c r="N458" s="65" t="s">
        <v>839</v>
      </c>
    </row>
    <row r="459" spans="1:14" s="3" customFormat="1" ht="12" x14ac:dyDescent="0.2">
      <c r="A459" s="11" t="s">
        <v>551</v>
      </c>
      <c r="B459" s="472" t="s">
        <v>110</v>
      </c>
      <c r="C459" s="473"/>
      <c r="D459" s="473"/>
      <c r="E459" s="473"/>
      <c r="F459" s="473"/>
      <c r="G459" s="473"/>
      <c r="H459" s="474"/>
      <c r="I459" s="12" t="s">
        <v>242</v>
      </c>
      <c r="J459" s="11" t="s">
        <v>839</v>
      </c>
      <c r="K459" s="16" t="s">
        <v>839</v>
      </c>
      <c r="L459" s="16" t="s">
        <v>839</v>
      </c>
      <c r="M459" s="36" t="s">
        <v>839</v>
      </c>
      <c r="N459" s="66" t="s">
        <v>839</v>
      </c>
    </row>
    <row r="460" spans="1:14" s="3" customFormat="1" ht="24" customHeight="1" x14ac:dyDescent="0.2">
      <c r="A460" s="14" t="s">
        <v>552</v>
      </c>
      <c r="B460" s="466" t="s">
        <v>553</v>
      </c>
      <c r="C460" s="467"/>
      <c r="D460" s="467"/>
      <c r="E460" s="467"/>
      <c r="F460" s="467"/>
      <c r="G460" s="467"/>
      <c r="H460" s="468"/>
      <c r="I460" s="15" t="s">
        <v>19</v>
      </c>
      <c r="J460" s="14" t="s">
        <v>839</v>
      </c>
      <c r="K460" s="6" t="s">
        <v>839</v>
      </c>
      <c r="L460" s="6" t="s">
        <v>839</v>
      </c>
      <c r="M460" s="34" t="s">
        <v>839</v>
      </c>
      <c r="N460" s="64" t="s">
        <v>839</v>
      </c>
    </row>
    <row r="461" spans="1:14" s="3" customFormat="1" ht="12" x14ac:dyDescent="0.2">
      <c r="A461" s="14" t="s">
        <v>554</v>
      </c>
      <c r="B461" s="454" t="s">
        <v>555</v>
      </c>
      <c r="C461" s="455"/>
      <c r="D461" s="455"/>
      <c r="E461" s="455"/>
      <c r="F461" s="455"/>
      <c r="G461" s="455"/>
      <c r="H461" s="456"/>
      <c r="I461" s="15" t="s">
        <v>19</v>
      </c>
      <c r="J461" s="14" t="s">
        <v>839</v>
      </c>
      <c r="K461" s="6" t="s">
        <v>839</v>
      </c>
      <c r="L461" s="6" t="s">
        <v>839</v>
      </c>
      <c r="M461" s="34" t="s">
        <v>839</v>
      </c>
      <c r="N461" s="64" t="s">
        <v>839</v>
      </c>
    </row>
    <row r="462" spans="1:14" s="3" customFormat="1" ht="12" x14ac:dyDescent="0.2">
      <c r="A462" s="14" t="s">
        <v>556</v>
      </c>
      <c r="B462" s="451" t="s">
        <v>557</v>
      </c>
      <c r="C462" s="452"/>
      <c r="D462" s="452"/>
      <c r="E462" s="452"/>
      <c r="F462" s="452"/>
      <c r="G462" s="452"/>
      <c r="H462" s="453"/>
      <c r="I462" s="15" t="s">
        <v>19</v>
      </c>
      <c r="J462" s="14" t="s">
        <v>839</v>
      </c>
      <c r="K462" s="6" t="s">
        <v>839</v>
      </c>
      <c r="L462" s="6" t="s">
        <v>839</v>
      </c>
      <c r="M462" s="34" t="s">
        <v>839</v>
      </c>
      <c r="N462" s="64" t="s">
        <v>839</v>
      </c>
    </row>
    <row r="463" spans="1:14" s="3" customFormat="1" ht="12" x14ac:dyDescent="0.2">
      <c r="A463" s="14" t="s">
        <v>558</v>
      </c>
      <c r="B463" s="454" t="s">
        <v>559</v>
      </c>
      <c r="C463" s="455"/>
      <c r="D463" s="455"/>
      <c r="E463" s="455"/>
      <c r="F463" s="455"/>
      <c r="G463" s="455"/>
      <c r="H463" s="456"/>
      <c r="I463" s="15" t="s">
        <v>19</v>
      </c>
      <c r="J463" s="14" t="s">
        <v>839</v>
      </c>
      <c r="K463" s="6" t="s">
        <v>839</v>
      </c>
      <c r="L463" s="6" t="s">
        <v>839</v>
      </c>
      <c r="M463" s="34" t="s">
        <v>839</v>
      </c>
      <c r="N463" s="64" t="s">
        <v>839</v>
      </c>
    </row>
    <row r="464" spans="1:14" s="3" customFormat="1" ht="12" x14ac:dyDescent="0.2">
      <c r="A464" s="14" t="s">
        <v>560</v>
      </c>
      <c r="B464" s="451" t="s">
        <v>561</v>
      </c>
      <c r="C464" s="452"/>
      <c r="D464" s="452"/>
      <c r="E464" s="452"/>
      <c r="F464" s="452"/>
      <c r="G464" s="452"/>
      <c r="H464" s="453"/>
      <c r="I464" s="15" t="s">
        <v>19</v>
      </c>
      <c r="J464" s="14" t="s">
        <v>839</v>
      </c>
      <c r="K464" s="6" t="s">
        <v>839</v>
      </c>
      <c r="L464" s="6" t="s">
        <v>839</v>
      </c>
      <c r="M464" s="34" t="s">
        <v>839</v>
      </c>
      <c r="N464" s="64" t="s">
        <v>839</v>
      </c>
    </row>
    <row r="465" spans="1:14" s="3" customFormat="1" ht="24" customHeight="1" thickBot="1" x14ac:dyDescent="0.25">
      <c r="A465" s="21" t="s">
        <v>562</v>
      </c>
      <c r="B465" s="469" t="s">
        <v>563</v>
      </c>
      <c r="C465" s="470"/>
      <c r="D465" s="470"/>
      <c r="E465" s="470"/>
      <c r="F465" s="470"/>
      <c r="G465" s="470"/>
      <c r="H465" s="471"/>
      <c r="I465" s="22" t="s">
        <v>242</v>
      </c>
      <c r="J465" s="21" t="s">
        <v>839</v>
      </c>
      <c r="K465" s="23" t="s">
        <v>839</v>
      </c>
      <c r="L465" s="23" t="s">
        <v>839</v>
      </c>
      <c r="M465" s="37" t="s">
        <v>839</v>
      </c>
      <c r="N465" s="67" t="s">
        <v>839</v>
      </c>
    </row>
    <row r="466" spans="1:14" ht="16.5" thickBot="1" x14ac:dyDescent="0.3">
      <c r="A466" s="478" t="s">
        <v>564</v>
      </c>
      <c r="B466" s="479"/>
      <c r="C466" s="479"/>
      <c r="D466" s="479"/>
      <c r="E466" s="479"/>
      <c r="F466" s="479"/>
      <c r="G466" s="479"/>
      <c r="H466" s="479"/>
      <c r="I466" s="479"/>
      <c r="J466" s="479"/>
      <c r="K466" s="479"/>
      <c r="L466" s="479"/>
      <c r="M466" s="479"/>
      <c r="N466" s="480"/>
    </row>
    <row r="467" spans="1:14" s="3" customFormat="1" ht="12" x14ac:dyDescent="0.2">
      <c r="A467" s="11" t="s">
        <v>565</v>
      </c>
      <c r="B467" s="472" t="s">
        <v>566</v>
      </c>
      <c r="C467" s="473"/>
      <c r="D467" s="473"/>
      <c r="E467" s="473"/>
      <c r="F467" s="473"/>
      <c r="G467" s="473"/>
      <c r="H467" s="474"/>
      <c r="I467" s="12" t="s">
        <v>19</v>
      </c>
      <c r="J467" s="11" t="s">
        <v>839</v>
      </c>
      <c r="K467" s="16" t="s">
        <v>839</v>
      </c>
      <c r="L467" s="16" t="s">
        <v>839</v>
      </c>
      <c r="M467" s="36" t="s">
        <v>839</v>
      </c>
      <c r="N467" s="66" t="s">
        <v>839</v>
      </c>
    </row>
    <row r="468" spans="1:14" s="3" customFormat="1" ht="12" x14ac:dyDescent="0.2">
      <c r="A468" s="14" t="s">
        <v>567</v>
      </c>
      <c r="B468" s="454" t="s">
        <v>21</v>
      </c>
      <c r="C468" s="455"/>
      <c r="D468" s="455"/>
      <c r="E468" s="455"/>
      <c r="F468" s="455"/>
      <c r="G468" s="455"/>
      <c r="H468" s="456"/>
      <c r="I468" s="15" t="s">
        <v>19</v>
      </c>
      <c r="J468" s="14" t="s">
        <v>839</v>
      </c>
      <c r="K468" s="6" t="s">
        <v>839</v>
      </c>
      <c r="L468" s="6" t="s">
        <v>839</v>
      </c>
      <c r="M468" s="34" t="s">
        <v>839</v>
      </c>
      <c r="N468" s="64" t="s">
        <v>839</v>
      </c>
    </row>
    <row r="469" spans="1:14" s="3" customFormat="1" ht="24" customHeight="1" x14ac:dyDescent="0.2">
      <c r="A469" s="14" t="s">
        <v>568</v>
      </c>
      <c r="B469" s="460" t="s">
        <v>23</v>
      </c>
      <c r="C469" s="461"/>
      <c r="D469" s="461"/>
      <c r="E469" s="461"/>
      <c r="F469" s="461"/>
      <c r="G469" s="461"/>
      <c r="H469" s="462"/>
      <c r="I469" s="15" t="s">
        <v>19</v>
      </c>
      <c r="J469" s="14" t="s">
        <v>839</v>
      </c>
      <c r="K469" s="6" t="s">
        <v>839</v>
      </c>
      <c r="L469" s="6" t="s">
        <v>839</v>
      </c>
      <c r="M469" s="34" t="s">
        <v>839</v>
      </c>
      <c r="N469" s="64" t="s">
        <v>839</v>
      </c>
    </row>
    <row r="470" spans="1:14" s="3" customFormat="1" ht="24" customHeight="1" x14ac:dyDescent="0.2">
      <c r="A470" s="14" t="s">
        <v>569</v>
      </c>
      <c r="B470" s="460" t="s">
        <v>25</v>
      </c>
      <c r="C470" s="461"/>
      <c r="D470" s="461"/>
      <c r="E470" s="461"/>
      <c r="F470" s="461"/>
      <c r="G470" s="461"/>
      <c r="H470" s="462"/>
      <c r="I470" s="15" t="s">
        <v>19</v>
      </c>
      <c r="J470" s="14" t="s">
        <v>839</v>
      </c>
      <c r="K470" s="6" t="s">
        <v>839</v>
      </c>
      <c r="L470" s="6" t="s">
        <v>839</v>
      </c>
      <c r="M470" s="34" t="s">
        <v>839</v>
      </c>
      <c r="N470" s="64" t="s">
        <v>839</v>
      </c>
    </row>
    <row r="471" spans="1:14" s="3" customFormat="1" ht="24" customHeight="1" x14ac:dyDescent="0.2">
      <c r="A471" s="14" t="s">
        <v>570</v>
      </c>
      <c r="B471" s="460" t="s">
        <v>27</v>
      </c>
      <c r="C471" s="461"/>
      <c r="D471" s="461"/>
      <c r="E471" s="461"/>
      <c r="F471" s="461"/>
      <c r="G471" s="461"/>
      <c r="H471" s="462"/>
      <c r="I471" s="15" t="s">
        <v>19</v>
      </c>
      <c r="J471" s="14" t="s">
        <v>839</v>
      </c>
      <c r="K471" s="6" t="s">
        <v>839</v>
      </c>
      <c r="L471" s="6" t="s">
        <v>839</v>
      </c>
      <c r="M471" s="34" t="s">
        <v>839</v>
      </c>
      <c r="N471" s="64" t="s">
        <v>839</v>
      </c>
    </row>
    <row r="472" spans="1:14" s="3" customFormat="1" ht="12" x14ac:dyDescent="0.2">
      <c r="A472" s="14" t="s">
        <v>571</v>
      </c>
      <c r="B472" s="454" t="s">
        <v>29</v>
      </c>
      <c r="C472" s="455"/>
      <c r="D472" s="455"/>
      <c r="E472" s="455"/>
      <c r="F472" s="455"/>
      <c r="G472" s="455"/>
      <c r="H472" s="456"/>
      <c r="I472" s="15" t="s">
        <v>19</v>
      </c>
      <c r="J472" s="14" t="s">
        <v>839</v>
      </c>
      <c r="K472" s="6" t="s">
        <v>839</v>
      </c>
      <c r="L472" s="6" t="s">
        <v>839</v>
      </c>
      <c r="M472" s="34" t="s">
        <v>839</v>
      </c>
      <c r="N472" s="64" t="s">
        <v>839</v>
      </c>
    </row>
    <row r="473" spans="1:14" s="3" customFormat="1" ht="12" x14ac:dyDescent="0.2">
      <c r="A473" s="14" t="s">
        <v>572</v>
      </c>
      <c r="B473" s="454" t="s">
        <v>31</v>
      </c>
      <c r="C473" s="455"/>
      <c r="D473" s="455"/>
      <c r="E473" s="455"/>
      <c r="F473" s="455"/>
      <c r="G473" s="455"/>
      <c r="H473" s="456"/>
      <c r="I473" s="15" t="s">
        <v>19</v>
      </c>
      <c r="J473" s="14" t="s">
        <v>839</v>
      </c>
      <c r="K473" s="6" t="s">
        <v>839</v>
      </c>
      <c r="L473" s="6" t="s">
        <v>839</v>
      </c>
      <c r="M473" s="34" t="s">
        <v>839</v>
      </c>
      <c r="N473" s="64" t="s">
        <v>839</v>
      </c>
    </row>
    <row r="474" spans="1:14" s="3" customFormat="1" ht="12" x14ac:dyDescent="0.2">
      <c r="A474" s="14" t="s">
        <v>573</v>
      </c>
      <c r="B474" s="454" t="s">
        <v>33</v>
      </c>
      <c r="C474" s="455"/>
      <c r="D474" s="455"/>
      <c r="E474" s="455"/>
      <c r="F474" s="455"/>
      <c r="G474" s="455"/>
      <c r="H474" s="456"/>
      <c r="I474" s="15" t="s">
        <v>19</v>
      </c>
      <c r="J474" s="14" t="s">
        <v>839</v>
      </c>
      <c r="K474" s="6" t="s">
        <v>839</v>
      </c>
      <c r="L474" s="6" t="s">
        <v>839</v>
      </c>
      <c r="M474" s="34" t="s">
        <v>839</v>
      </c>
      <c r="N474" s="64" t="s">
        <v>839</v>
      </c>
    </row>
    <row r="475" spans="1:14" s="3" customFormat="1" ht="12" x14ac:dyDescent="0.2">
      <c r="A475" s="14" t="s">
        <v>574</v>
      </c>
      <c r="B475" s="454" t="s">
        <v>35</v>
      </c>
      <c r="C475" s="455"/>
      <c r="D475" s="455"/>
      <c r="E475" s="455"/>
      <c r="F475" s="455"/>
      <c r="G475" s="455"/>
      <c r="H475" s="456"/>
      <c r="I475" s="15" t="s">
        <v>19</v>
      </c>
      <c r="J475" s="14" t="s">
        <v>839</v>
      </c>
      <c r="K475" s="6" t="s">
        <v>839</v>
      </c>
      <c r="L475" s="6" t="s">
        <v>839</v>
      </c>
      <c r="M475" s="34" t="s">
        <v>839</v>
      </c>
      <c r="N475" s="64" t="s">
        <v>839</v>
      </c>
    </row>
    <row r="476" spans="1:14" s="3" customFormat="1" ht="12" x14ac:dyDescent="0.2">
      <c r="A476" s="14" t="s">
        <v>575</v>
      </c>
      <c r="B476" s="454" t="s">
        <v>37</v>
      </c>
      <c r="C476" s="455"/>
      <c r="D476" s="455"/>
      <c r="E476" s="455"/>
      <c r="F476" s="455"/>
      <c r="G476" s="455"/>
      <c r="H476" s="456"/>
      <c r="I476" s="15" t="s">
        <v>19</v>
      </c>
      <c r="J476" s="14" t="s">
        <v>839</v>
      </c>
      <c r="K476" s="6" t="s">
        <v>839</v>
      </c>
      <c r="L476" s="6" t="s">
        <v>839</v>
      </c>
      <c r="M476" s="34" t="s">
        <v>839</v>
      </c>
      <c r="N476" s="64" t="s">
        <v>839</v>
      </c>
    </row>
    <row r="477" spans="1:14" s="3" customFormat="1" ht="12" x14ac:dyDescent="0.2">
      <c r="A477" s="14" t="s">
        <v>576</v>
      </c>
      <c r="B477" s="454" t="s">
        <v>39</v>
      </c>
      <c r="C477" s="455"/>
      <c r="D477" s="455"/>
      <c r="E477" s="455"/>
      <c r="F477" s="455"/>
      <c r="G477" s="455"/>
      <c r="H477" s="456"/>
      <c r="I477" s="15" t="s">
        <v>19</v>
      </c>
      <c r="J477" s="14" t="s">
        <v>839</v>
      </c>
      <c r="K477" s="6" t="s">
        <v>839</v>
      </c>
      <c r="L477" s="6" t="s">
        <v>839</v>
      </c>
      <c r="M477" s="34" t="s">
        <v>839</v>
      </c>
      <c r="N477" s="64" t="s">
        <v>839</v>
      </c>
    </row>
    <row r="478" spans="1:14" s="3" customFormat="1" ht="24" customHeight="1" x14ac:dyDescent="0.2">
      <c r="A478" s="14" t="s">
        <v>577</v>
      </c>
      <c r="B478" s="466" t="s">
        <v>41</v>
      </c>
      <c r="C478" s="467"/>
      <c r="D478" s="467"/>
      <c r="E478" s="467"/>
      <c r="F478" s="467"/>
      <c r="G478" s="467"/>
      <c r="H478" s="468"/>
      <c r="I478" s="15" t="s">
        <v>19</v>
      </c>
      <c r="J478" s="14" t="s">
        <v>839</v>
      </c>
      <c r="K478" s="6" t="s">
        <v>839</v>
      </c>
      <c r="L478" s="6" t="s">
        <v>839</v>
      </c>
      <c r="M478" s="34" t="s">
        <v>839</v>
      </c>
      <c r="N478" s="64" t="s">
        <v>839</v>
      </c>
    </row>
    <row r="479" spans="1:14" s="3" customFormat="1" ht="12" x14ac:dyDescent="0.2">
      <c r="A479" s="14" t="s">
        <v>578</v>
      </c>
      <c r="B479" s="451" t="s">
        <v>43</v>
      </c>
      <c r="C479" s="452"/>
      <c r="D479" s="452"/>
      <c r="E479" s="452"/>
      <c r="F479" s="452"/>
      <c r="G479" s="452"/>
      <c r="H479" s="453"/>
      <c r="I479" s="15" t="s">
        <v>19</v>
      </c>
      <c r="J479" s="14" t="s">
        <v>839</v>
      </c>
      <c r="K479" s="6" t="s">
        <v>839</v>
      </c>
      <c r="L479" s="6" t="s">
        <v>839</v>
      </c>
      <c r="M479" s="34" t="s">
        <v>839</v>
      </c>
      <c r="N479" s="64" t="s">
        <v>839</v>
      </c>
    </row>
    <row r="480" spans="1:14" s="3" customFormat="1" ht="12" x14ac:dyDescent="0.2">
      <c r="A480" s="14" t="s">
        <v>579</v>
      </c>
      <c r="B480" s="451" t="s">
        <v>45</v>
      </c>
      <c r="C480" s="452"/>
      <c r="D480" s="452"/>
      <c r="E480" s="452"/>
      <c r="F480" s="452"/>
      <c r="G480" s="452"/>
      <c r="H480" s="453"/>
      <c r="I480" s="15" t="s">
        <v>19</v>
      </c>
      <c r="J480" s="14" t="s">
        <v>839</v>
      </c>
      <c r="K480" s="6" t="s">
        <v>839</v>
      </c>
      <c r="L480" s="6" t="s">
        <v>839</v>
      </c>
      <c r="M480" s="34" t="s">
        <v>839</v>
      </c>
      <c r="N480" s="64" t="s">
        <v>839</v>
      </c>
    </row>
    <row r="481" spans="1:14" s="3" customFormat="1" ht="24" customHeight="1" x14ac:dyDescent="0.2">
      <c r="A481" s="14" t="s">
        <v>580</v>
      </c>
      <c r="B481" s="466" t="s">
        <v>581</v>
      </c>
      <c r="C481" s="467"/>
      <c r="D481" s="467"/>
      <c r="E481" s="467"/>
      <c r="F481" s="467"/>
      <c r="G481" s="467"/>
      <c r="H481" s="468"/>
      <c r="I481" s="15" t="s">
        <v>19</v>
      </c>
      <c r="J481" s="14" t="s">
        <v>839</v>
      </c>
      <c r="K481" s="6" t="s">
        <v>839</v>
      </c>
      <c r="L481" s="6" t="s">
        <v>839</v>
      </c>
      <c r="M481" s="34" t="s">
        <v>839</v>
      </c>
      <c r="N481" s="64" t="s">
        <v>839</v>
      </c>
    </row>
    <row r="482" spans="1:14" s="3" customFormat="1" ht="12" x14ac:dyDescent="0.2">
      <c r="A482" s="14" t="s">
        <v>582</v>
      </c>
      <c r="B482" s="451" t="s">
        <v>583</v>
      </c>
      <c r="C482" s="452"/>
      <c r="D482" s="452"/>
      <c r="E482" s="452"/>
      <c r="F482" s="452"/>
      <c r="G482" s="452"/>
      <c r="H482" s="453"/>
      <c r="I482" s="15" t="s">
        <v>19</v>
      </c>
      <c r="J482" s="14" t="s">
        <v>839</v>
      </c>
      <c r="K482" s="6" t="s">
        <v>839</v>
      </c>
      <c r="L482" s="6" t="s">
        <v>839</v>
      </c>
      <c r="M482" s="34" t="s">
        <v>839</v>
      </c>
      <c r="N482" s="64" t="s">
        <v>839</v>
      </c>
    </row>
    <row r="483" spans="1:14" s="3" customFormat="1" ht="12" x14ac:dyDescent="0.2">
      <c r="A483" s="14" t="s">
        <v>584</v>
      </c>
      <c r="B483" s="451" t="s">
        <v>585</v>
      </c>
      <c r="C483" s="452"/>
      <c r="D483" s="452"/>
      <c r="E483" s="452"/>
      <c r="F483" s="452"/>
      <c r="G483" s="452"/>
      <c r="H483" s="453"/>
      <c r="I483" s="15" t="s">
        <v>19</v>
      </c>
      <c r="J483" s="14" t="s">
        <v>839</v>
      </c>
      <c r="K483" s="6" t="s">
        <v>839</v>
      </c>
      <c r="L483" s="6" t="s">
        <v>839</v>
      </c>
      <c r="M483" s="34" t="s">
        <v>839</v>
      </c>
      <c r="N483" s="64" t="s">
        <v>839</v>
      </c>
    </row>
    <row r="484" spans="1:14" s="3" customFormat="1" ht="12" x14ac:dyDescent="0.2">
      <c r="A484" s="14" t="s">
        <v>586</v>
      </c>
      <c r="B484" s="454" t="s">
        <v>47</v>
      </c>
      <c r="C484" s="455"/>
      <c r="D484" s="455"/>
      <c r="E484" s="455"/>
      <c r="F484" s="455"/>
      <c r="G484" s="455"/>
      <c r="H484" s="456"/>
      <c r="I484" s="15" t="s">
        <v>19</v>
      </c>
      <c r="J484" s="14" t="s">
        <v>839</v>
      </c>
      <c r="K484" s="6" t="s">
        <v>839</v>
      </c>
      <c r="L484" s="6" t="s">
        <v>839</v>
      </c>
      <c r="M484" s="34" t="s">
        <v>839</v>
      </c>
      <c r="N484" s="64" t="s">
        <v>839</v>
      </c>
    </row>
    <row r="485" spans="1:14" s="3" customFormat="1" ht="12" x14ac:dyDescent="0.2">
      <c r="A485" s="14" t="s">
        <v>587</v>
      </c>
      <c r="B485" s="457" t="s">
        <v>588</v>
      </c>
      <c r="C485" s="458"/>
      <c r="D485" s="458"/>
      <c r="E485" s="458"/>
      <c r="F485" s="458"/>
      <c r="G485" s="458"/>
      <c r="H485" s="459"/>
      <c r="I485" s="15" t="s">
        <v>19</v>
      </c>
      <c r="J485" s="14" t="s">
        <v>839</v>
      </c>
      <c r="K485" s="6" t="s">
        <v>839</v>
      </c>
      <c r="L485" s="6" t="s">
        <v>839</v>
      </c>
      <c r="M485" s="34" t="s">
        <v>839</v>
      </c>
      <c r="N485" s="64" t="s">
        <v>839</v>
      </c>
    </row>
    <row r="486" spans="1:14" s="3" customFormat="1" ht="12" x14ac:dyDescent="0.2">
      <c r="A486" s="14" t="s">
        <v>589</v>
      </c>
      <c r="B486" s="454" t="s">
        <v>590</v>
      </c>
      <c r="C486" s="455"/>
      <c r="D486" s="455"/>
      <c r="E486" s="455"/>
      <c r="F486" s="455"/>
      <c r="G486" s="455"/>
      <c r="H486" s="456"/>
      <c r="I486" s="15" t="s">
        <v>19</v>
      </c>
      <c r="J486" s="14" t="s">
        <v>839</v>
      </c>
      <c r="K486" s="6" t="s">
        <v>839</v>
      </c>
      <c r="L486" s="6" t="s">
        <v>839</v>
      </c>
      <c r="M486" s="34" t="s">
        <v>839</v>
      </c>
      <c r="N486" s="64" t="s">
        <v>839</v>
      </c>
    </row>
    <row r="487" spans="1:14" s="3" customFormat="1" ht="12" x14ac:dyDescent="0.2">
      <c r="A487" s="14" t="s">
        <v>591</v>
      </c>
      <c r="B487" s="454" t="s">
        <v>592</v>
      </c>
      <c r="C487" s="455"/>
      <c r="D487" s="455"/>
      <c r="E487" s="455"/>
      <c r="F487" s="455"/>
      <c r="G487" s="455"/>
      <c r="H487" s="456"/>
      <c r="I487" s="15" t="s">
        <v>19</v>
      </c>
      <c r="J487" s="14" t="s">
        <v>839</v>
      </c>
      <c r="K487" s="6" t="s">
        <v>839</v>
      </c>
      <c r="L487" s="6" t="s">
        <v>839</v>
      </c>
      <c r="M487" s="34" t="s">
        <v>839</v>
      </c>
      <c r="N487" s="64" t="s">
        <v>839</v>
      </c>
    </row>
    <row r="488" spans="1:14" s="3" customFormat="1" ht="12" x14ac:dyDescent="0.2">
      <c r="A488" s="14" t="s">
        <v>593</v>
      </c>
      <c r="B488" s="451" t="s">
        <v>290</v>
      </c>
      <c r="C488" s="452"/>
      <c r="D488" s="452"/>
      <c r="E488" s="452"/>
      <c r="F488" s="452"/>
      <c r="G488" s="452"/>
      <c r="H488" s="453"/>
      <c r="I488" s="15" t="s">
        <v>19</v>
      </c>
      <c r="J488" s="14" t="s">
        <v>839</v>
      </c>
      <c r="K488" s="6" t="s">
        <v>839</v>
      </c>
      <c r="L488" s="6" t="s">
        <v>839</v>
      </c>
      <c r="M488" s="34" t="s">
        <v>839</v>
      </c>
      <c r="N488" s="64" t="s">
        <v>839</v>
      </c>
    </row>
    <row r="489" spans="1:14" s="3" customFormat="1" ht="12" x14ac:dyDescent="0.2">
      <c r="A489" s="14" t="s">
        <v>594</v>
      </c>
      <c r="B489" s="451" t="s">
        <v>595</v>
      </c>
      <c r="C489" s="452"/>
      <c r="D489" s="452"/>
      <c r="E489" s="452"/>
      <c r="F489" s="452"/>
      <c r="G489" s="452"/>
      <c r="H489" s="453"/>
      <c r="I489" s="15" t="s">
        <v>19</v>
      </c>
      <c r="J489" s="14" t="s">
        <v>839</v>
      </c>
      <c r="K489" s="6" t="s">
        <v>839</v>
      </c>
      <c r="L489" s="6" t="s">
        <v>839</v>
      </c>
      <c r="M489" s="34" t="s">
        <v>839</v>
      </c>
      <c r="N489" s="64" t="s">
        <v>839</v>
      </c>
    </row>
    <row r="490" spans="1:14" s="3" customFormat="1" ht="12" x14ac:dyDescent="0.2">
      <c r="A490" s="14" t="s">
        <v>596</v>
      </c>
      <c r="B490" s="451" t="s">
        <v>597</v>
      </c>
      <c r="C490" s="452"/>
      <c r="D490" s="452"/>
      <c r="E490" s="452"/>
      <c r="F490" s="452"/>
      <c r="G490" s="452"/>
      <c r="H490" s="453"/>
      <c r="I490" s="15" t="s">
        <v>19</v>
      </c>
      <c r="J490" s="14" t="s">
        <v>839</v>
      </c>
      <c r="K490" s="6" t="s">
        <v>839</v>
      </c>
      <c r="L490" s="6" t="s">
        <v>839</v>
      </c>
      <c r="M490" s="34" t="s">
        <v>839</v>
      </c>
      <c r="N490" s="64" t="s">
        <v>839</v>
      </c>
    </row>
    <row r="491" spans="1:14" s="3" customFormat="1" ht="24" customHeight="1" x14ac:dyDescent="0.2">
      <c r="A491" s="14" t="s">
        <v>598</v>
      </c>
      <c r="B491" s="466" t="s">
        <v>599</v>
      </c>
      <c r="C491" s="467"/>
      <c r="D491" s="467"/>
      <c r="E491" s="467"/>
      <c r="F491" s="467"/>
      <c r="G491" s="467"/>
      <c r="H491" s="468"/>
      <c r="I491" s="15" t="s">
        <v>19</v>
      </c>
      <c r="J491" s="14" t="s">
        <v>839</v>
      </c>
      <c r="K491" s="6" t="s">
        <v>839</v>
      </c>
      <c r="L491" s="6" t="s">
        <v>839</v>
      </c>
      <c r="M491" s="34" t="s">
        <v>839</v>
      </c>
      <c r="N491" s="64" t="s">
        <v>839</v>
      </c>
    </row>
    <row r="492" spans="1:14" s="3" customFormat="1" ht="24" customHeight="1" x14ac:dyDescent="0.2">
      <c r="A492" s="14" t="s">
        <v>600</v>
      </c>
      <c r="B492" s="466" t="s">
        <v>601</v>
      </c>
      <c r="C492" s="467"/>
      <c r="D492" s="467"/>
      <c r="E492" s="467"/>
      <c r="F492" s="467"/>
      <c r="G492" s="467"/>
      <c r="H492" s="468"/>
      <c r="I492" s="15" t="s">
        <v>19</v>
      </c>
      <c r="J492" s="14" t="s">
        <v>839</v>
      </c>
      <c r="K492" s="6" t="s">
        <v>839</v>
      </c>
      <c r="L492" s="6" t="s">
        <v>839</v>
      </c>
      <c r="M492" s="34" t="s">
        <v>839</v>
      </c>
      <c r="N492" s="64" t="s">
        <v>839</v>
      </c>
    </row>
    <row r="493" spans="1:14" s="3" customFormat="1" ht="12" x14ac:dyDescent="0.2">
      <c r="A493" s="14" t="s">
        <v>602</v>
      </c>
      <c r="B493" s="454" t="s">
        <v>603</v>
      </c>
      <c r="C493" s="455"/>
      <c r="D493" s="455"/>
      <c r="E493" s="455"/>
      <c r="F493" s="455"/>
      <c r="G493" s="455"/>
      <c r="H493" s="456"/>
      <c r="I493" s="15" t="s">
        <v>19</v>
      </c>
      <c r="J493" s="14" t="s">
        <v>839</v>
      </c>
      <c r="K493" s="6" t="s">
        <v>839</v>
      </c>
      <c r="L493" s="6" t="s">
        <v>839</v>
      </c>
      <c r="M493" s="34" t="s">
        <v>839</v>
      </c>
      <c r="N493" s="64" t="s">
        <v>839</v>
      </c>
    </row>
    <row r="494" spans="1:14" s="3" customFormat="1" ht="12" x14ac:dyDescent="0.2">
      <c r="A494" s="14" t="s">
        <v>604</v>
      </c>
      <c r="B494" s="454" t="s">
        <v>605</v>
      </c>
      <c r="C494" s="455"/>
      <c r="D494" s="455"/>
      <c r="E494" s="455"/>
      <c r="F494" s="455"/>
      <c r="G494" s="455"/>
      <c r="H494" s="456"/>
      <c r="I494" s="15" t="s">
        <v>19</v>
      </c>
      <c r="J494" s="14" t="s">
        <v>839</v>
      </c>
      <c r="K494" s="6" t="s">
        <v>839</v>
      </c>
      <c r="L494" s="6" t="s">
        <v>839</v>
      </c>
      <c r="M494" s="34" t="s">
        <v>839</v>
      </c>
      <c r="N494" s="64" t="s">
        <v>839</v>
      </c>
    </row>
    <row r="495" spans="1:14" s="3" customFormat="1" ht="12" x14ac:dyDescent="0.2">
      <c r="A495" s="14" t="s">
        <v>606</v>
      </c>
      <c r="B495" s="454" t="s">
        <v>607</v>
      </c>
      <c r="C495" s="455"/>
      <c r="D495" s="455"/>
      <c r="E495" s="455"/>
      <c r="F495" s="455"/>
      <c r="G495" s="455"/>
      <c r="H495" s="456"/>
      <c r="I495" s="15" t="s">
        <v>19</v>
      </c>
      <c r="J495" s="14" t="s">
        <v>839</v>
      </c>
      <c r="K495" s="6" t="s">
        <v>839</v>
      </c>
      <c r="L495" s="6" t="s">
        <v>839</v>
      </c>
      <c r="M495" s="34" t="s">
        <v>839</v>
      </c>
      <c r="N495" s="64" t="s">
        <v>839</v>
      </c>
    </row>
    <row r="496" spans="1:14" s="3" customFormat="1" ht="12" x14ac:dyDescent="0.2">
      <c r="A496" s="14" t="s">
        <v>608</v>
      </c>
      <c r="B496" s="454" t="s">
        <v>609</v>
      </c>
      <c r="C496" s="455"/>
      <c r="D496" s="455"/>
      <c r="E496" s="455"/>
      <c r="F496" s="455"/>
      <c r="G496" s="455"/>
      <c r="H496" s="456"/>
      <c r="I496" s="15" t="s">
        <v>19</v>
      </c>
      <c r="J496" s="14" t="s">
        <v>839</v>
      </c>
      <c r="K496" s="6" t="s">
        <v>839</v>
      </c>
      <c r="L496" s="6" t="s">
        <v>839</v>
      </c>
      <c r="M496" s="34" t="s">
        <v>839</v>
      </c>
      <c r="N496" s="64" t="s">
        <v>839</v>
      </c>
    </row>
    <row r="497" spans="1:14" s="3" customFormat="1" ht="12" x14ac:dyDescent="0.2">
      <c r="A497" s="14" t="s">
        <v>610</v>
      </c>
      <c r="B497" s="451" t="s">
        <v>611</v>
      </c>
      <c r="C497" s="452"/>
      <c r="D497" s="452"/>
      <c r="E497" s="452"/>
      <c r="F497" s="452"/>
      <c r="G497" s="452"/>
      <c r="H497" s="453"/>
      <c r="I497" s="15" t="s">
        <v>19</v>
      </c>
      <c r="J497" s="14" t="s">
        <v>839</v>
      </c>
      <c r="K497" s="6" t="s">
        <v>839</v>
      </c>
      <c r="L497" s="6" t="s">
        <v>839</v>
      </c>
      <c r="M497" s="34" t="s">
        <v>839</v>
      </c>
      <c r="N497" s="64" t="s">
        <v>839</v>
      </c>
    </row>
    <row r="498" spans="1:14" s="3" customFormat="1" ht="12" x14ac:dyDescent="0.2">
      <c r="A498" s="14" t="s">
        <v>612</v>
      </c>
      <c r="B498" s="454" t="s">
        <v>613</v>
      </c>
      <c r="C498" s="455"/>
      <c r="D498" s="455"/>
      <c r="E498" s="455"/>
      <c r="F498" s="455"/>
      <c r="G498" s="455"/>
      <c r="H498" s="456"/>
      <c r="I498" s="15" t="s">
        <v>19</v>
      </c>
      <c r="J498" s="14" t="s">
        <v>839</v>
      </c>
      <c r="K498" s="6" t="s">
        <v>839</v>
      </c>
      <c r="L498" s="6" t="s">
        <v>839</v>
      </c>
      <c r="M498" s="34" t="s">
        <v>839</v>
      </c>
      <c r="N498" s="64" t="s">
        <v>839</v>
      </c>
    </row>
    <row r="499" spans="1:14" s="3" customFormat="1" ht="12" x14ac:dyDescent="0.2">
      <c r="A499" s="14" t="s">
        <v>614</v>
      </c>
      <c r="B499" s="454" t="s">
        <v>615</v>
      </c>
      <c r="C499" s="455"/>
      <c r="D499" s="455"/>
      <c r="E499" s="455"/>
      <c r="F499" s="455"/>
      <c r="G499" s="455"/>
      <c r="H499" s="456"/>
      <c r="I499" s="15" t="s">
        <v>19</v>
      </c>
      <c r="J499" s="14" t="s">
        <v>839</v>
      </c>
      <c r="K499" s="6" t="s">
        <v>839</v>
      </c>
      <c r="L499" s="6" t="s">
        <v>839</v>
      </c>
      <c r="M499" s="34" t="s">
        <v>839</v>
      </c>
      <c r="N499" s="64" t="s">
        <v>839</v>
      </c>
    </row>
    <row r="500" spans="1:14" s="3" customFormat="1" ht="12" x14ac:dyDescent="0.2">
      <c r="A500" s="14" t="s">
        <v>616</v>
      </c>
      <c r="B500" s="454" t="s">
        <v>617</v>
      </c>
      <c r="C500" s="455"/>
      <c r="D500" s="455"/>
      <c r="E500" s="455"/>
      <c r="F500" s="455"/>
      <c r="G500" s="455"/>
      <c r="H500" s="456"/>
      <c r="I500" s="15" t="s">
        <v>19</v>
      </c>
      <c r="J500" s="14" t="s">
        <v>839</v>
      </c>
      <c r="K500" s="6" t="s">
        <v>839</v>
      </c>
      <c r="L500" s="6" t="s">
        <v>839</v>
      </c>
      <c r="M500" s="34" t="s">
        <v>839</v>
      </c>
      <c r="N500" s="64" t="s">
        <v>839</v>
      </c>
    </row>
    <row r="501" spans="1:14" s="3" customFormat="1" ht="24" customHeight="1" x14ac:dyDescent="0.2">
      <c r="A501" s="14" t="s">
        <v>618</v>
      </c>
      <c r="B501" s="466" t="s">
        <v>619</v>
      </c>
      <c r="C501" s="467"/>
      <c r="D501" s="467"/>
      <c r="E501" s="467"/>
      <c r="F501" s="467"/>
      <c r="G501" s="467"/>
      <c r="H501" s="468"/>
      <c r="I501" s="15" t="s">
        <v>19</v>
      </c>
      <c r="J501" s="14" t="s">
        <v>839</v>
      </c>
      <c r="K501" s="6" t="s">
        <v>839</v>
      </c>
      <c r="L501" s="6" t="s">
        <v>839</v>
      </c>
      <c r="M501" s="34" t="s">
        <v>839</v>
      </c>
      <c r="N501" s="64" t="s">
        <v>839</v>
      </c>
    </row>
    <row r="502" spans="1:14" s="3" customFormat="1" ht="12" x14ac:dyDescent="0.2">
      <c r="A502" s="14" t="s">
        <v>620</v>
      </c>
      <c r="B502" s="454" t="s">
        <v>621</v>
      </c>
      <c r="C502" s="455"/>
      <c r="D502" s="455"/>
      <c r="E502" s="455"/>
      <c r="F502" s="455"/>
      <c r="G502" s="455"/>
      <c r="H502" s="456"/>
      <c r="I502" s="15" t="s">
        <v>19</v>
      </c>
      <c r="J502" s="14" t="s">
        <v>839</v>
      </c>
      <c r="K502" s="6" t="s">
        <v>839</v>
      </c>
      <c r="L502" s="6" t="s">
        <v>839</v>
      </c>
      <c r="M502" s="34" t="s">
        <v>839</v>
      </c>
      <c r="N502" s="64" t="s">
        <v>839</v>
      </c>
    </row>
    <row r="503" spans="1:14" s="3" customFormat="1" ht="12" x14ac:dyDescent="0.2">
      <c r="A503" s="14" t="s">
        <v>622</v>
      </c>
      <c r="B503" s="457" t="s">
        <v>623</v>
      </c>
      <c r="C503" s="458"/>
      <c r="D503" s="458"/>
      <c r="E503" s="458"/>
      <c r="F503" s="458"/>
      <c r="G503" s="458"/>
      <c r="H503" s="459"/>
      <c r="I503" s="15" t="s">
        <v>19</v>
      </c>
      <c r="J503" s="14" t="s">
        <v>839</v>
      </c>
      <c r="K503" s="6" t="s">
        <v>839</v>
      </c>
      <c r="L503" s="6" t="s">
        <v>839</v>
      </c>
      <c r="M503" s="34" t="s">
        <v>839</v>
      </c>
      <c r="N503" s="64" t="s">
        <v>839</v>
      </c>
    </row>
    <row r="504" spans="1:14" s="3" customFormat="1" ht="12" x14ac:dyDescent="0.2">
      <c r="A504" s="14" t="s">
        <v>624</v>
      </c>
      <c r="B504" s="454" t="s">
        <v>625</v>
      </c>
      <c r="C504" s="455"/>
      <c r="D504" s="455"/>
      <c r="E504" s="455"/>
      <c r="F504" s="455"/>
      <c r="G504" s="455"/>
      <c r="H504" s="456"/>
      <c r="I504" s="15" t="s">
        <v>19</v>
      </c>
      <c r="J504" s="14" t="s">
        <v>839</v>
      </c>
      <c r="K504" s="6" t="s">
        <v>839</v>
      </c>
      <c r="L504" s="6" t="s">
        <v>839</v>
      </c>
      <c r="M504" s="34" t="s">
        <v>839</v>
      </c>
      <c r="N504" s="64" t="s">
        <v>839</v>
      </c>
    </row>
    <row r="505" spans="1:14" s="3" customFormat="1" ht="12" x14ac:dyDescent="0.2">
      <c r="A505" s="14" t="s">
        <v>626</v>
      </c>
      <c r="B505" s="454" t="s">
        <v>627</v>
      </c>
      <c r="C505" s="455"/>
      <c r="D505" s="455"/>
      <c r="E505" s="455"/>
      <c r="F505" s="455"/>
      <c r="G505" s="455"/>
      <c r="H505" s="456"/>
      <c r="I505" s="15" t="s">
        <v>19</v>
      </c>
      <c r="J505" s="14" t="s">
        <v>839</v>
      </c>
      <c r="K505" s="6" t="s">
        <v>839</v>
      </c>
      <c r="L505" s="6" t="s">
        <v>839</v>
      </c>
      <c r="M505" s="34" t="s">
        <v>839</v>
      </c>
      <c r="N505" s="64" t="s">
        <v>839</v>
      </c>
    </row>
    <row r="506" spans="1:14" s="3" customFormat="1" ht="24" customHeight="1" x14ac:dyDescent="0.2">
      <c r="A506" s="14" t="s">
        <v>628</v>
      </c>
      <c r="B506" s="460" t="s">
        <v>629</v>
      </c>
      <c r="C506" s="461"/>
      <c r="D506" s="461"/>
      <c r="E506" s="461"/>
      <c r="F506" s="461"/>
      <c r="G506" s="461"/>
      <c r="H506" s="462"/>
      <c r="I506" s="15" t="s">
        <v>19</v>
      </c>
      <c r="J506" s="14" t="s">
        <v>839</v>
      </c>
      <c r="K506" s="6" t="s">
        <v>839</v>
      </c>
      <c r="L506" s="6" t="s">
        <v>839</v>
      </c>
      <c r="M506" s="34" t="s">
        <v>839</v>
      </c>
      <c r="N506" s="64" t="s">
        <v>839</v>
      </c>
    </row>
    <row r="507" spans="1:14" s="3" customFormat="1" ht="12" x14ac:dyDescent="0.2">
      <c r="A507" s="14" t="s">
        <v>630</v>
      </c>
      <c r="B507" s="463" t="s">
        <v>514</v>
      </c>
      <c r="C507" s="464"/>
      <c r="D507" s="464"/>
      <c r="E507" s="464"/>
      <c r="F507" s="464"/>
      <c r="G507" s="464"/>
      <c r="H507" s="465"/>
      <c r="I507" s="15" t="s">
        <v>19</v>
      </c>
      <c r="J507" s="14" t="s">
        <v>839</v>
      </c>
      <c r="K507" s="6" t="s">
        <v>839</v>
      </c>
      <c r="L507" s="6" t="s">
        <v>839</v>
      </c>
      <c r="M507" s="34" t="s">
        <v>839</v>
      </c>
      <c r="N507" s="64" t="s">
        <v>839</v>
      </c>
    </row>
    <row r="508" spans="1:14" s="3" customFormat="1" ht="12" x14ac:dyDescent="0.2">
      <c r="A508" s="14" t="s">
        <v>631</v>
      </c>
      <c r="B508" s="463" t="s">
        <v>517</v>
      </c>
      <c r="C508" s="464"/>
      <c r="D508" s="464"/>
      <c r="E508" s="464"/>
      <c r="F508" s="464"/>
      <c r="G508" s="464"/>
      <c r="H508" s="465"/>
      <c r="I508" s="15" t="s">
        <v>19</v>
      </c>
      <c r="J508" s="14" t="s">
        <v>839</v>
      </c>
      <c r="K508" s="6" t="s">
        <v>839</v>
      </c>
      <c r="L508" s="6" t="s">
        <v>839</v>
      </c>
      <c r="M508" s="34" t="s">
        <v>839</v>
      </c>
      <c r="N508" s="64" t="s">
        <v>839</v>
      </c>
    </row>
    <row r="509" spans="1:14" s="3" customFormat="1" ht="12" x14ac:dyDescent="0.2">
      <c r="A509" s="14" t="s">
        <v>632</v>
      </c>
      <c r="B509" s="454" t="s">
        <v>633</v>
      </c>
      <c r="C509" s="455"/>
      <c r="D509" s="455"/>
      <c r="E509" s="455"/>
      <c r="F509" s="455"/>
      <c r="G509" s="455"/>
      <c r="H509" s="456"/>
      <c r="I509" s="15" t="s">
        <v>19</v>
      </c>
      <c r="J509" s="14" t="s">
        <v>839</v>
      </c>
      <c r="K509" s="6" t="s">
        <v>839</v>
      </c>
      <c r="L509" s="6" t="s">
        <v>839</v>
      </c>
      <c r="M509" s="34" t="s">
        <v>839</v>
      </c>
      <c r="N509" s="64" t="s">
        <v>839</v>
      </c>
    </row>
    <row r="510" spans="1:14" s="3" customFormat="1" ht="12" x14ac:dyDescent="0.2">
      <c r="A510" s="14" t="s">
        <v>634</v>
      </c>
      <c r="B510" s="457" t="s">
        <v>635</v>
      </c>
      <c r="C510" s="458"/>
      <c r="D510" s="458"/>
      <c r="E510" s="458"/>
      <c r="F510" s="458"/>
      <c r="G510" s="458"/>
      <c r="H510" s="459"/>
      <c r="I510" s="15" t="s">
        <v>19</v>
      </c>
      <c r="J510" s="14" t="s">
        <v>839</v>
      </c>
      <c r="K510" s="6" t="s">
        <v>839</v>
      </c>
      <c r="L510" s="6" t="s">
        <v>839</v>
      </c>
      <c r="M510" s="34" t="s">
        <v>839</v>
      </c>
      <c r="N510" s="64" t="s">
        <v>839</v>
      </c>
    </row>
    <row r="511" spans="1:14" s="3" customFormat="1" ht="12" x14ac:dyDescent="0.2">
      <c r="A511" s="14" t="s">
        <v>636</v>
      </c>
      <c r="B511" s="454" t="s">
        <v>637</v>
      </c>
      <c r="C511" s="455"/>
      <c r="D511" s="455"/>
      <c r="E511" s="455"/>
      <c r="F511" s="455"/>
      <c r="G511" s="455"/>
      <c r="H511" s="456"/>
      <c r="I511" s="15" t="s">
        <v>19</v>
      </c>
      <c r="J511" s="14" t="s">
        <v>839</v>
      </c>
      <c r="K511" s="6" t="s">
        <v>839</v>
      </c>
      <c r="L511" s="6" t="s">
        <v>839</v>
      </c>
      <c r="M511" s="34" t="s">
        <v>839</v>
      </c>
      <c r="N511" s="64" t="s">
        <v>839</v>
      </c>
    </row>
    <row r="512" spans="1:14" s="3" customFormat="1" ht="12" x14ac:dyDescent="0.2">
      <c r="A512" s="14" t="s">
        <v>638</v>
      </c>
      <c r="B512" s="451" t="s">
        <v>639</v>
      </c>
      <c r="C512" s="452"/>
      <c r="D512" s="452"/>
      <c r="E512" s="452"/>
      <c r="F512" s="452"/>
      <c r="G512" s="452"/>
      <c r="H512" s="453"/>
      <c r="I512" s="15" t="s">
        <v>19</v>
      </c>
      <c r="J512" s="14" t="s">
        <v>839</v>
      </c>
      <c r="K512" s="6" t="s">
        <v>839</v>
      </c>
      <c r="L512" s="6" t="s">
        <v>839</v>
      </c>
      <c r="M512" s="34" t="s">
        <v>839</v>
      </c>
      <c r="N512" s="64" t="s">
        <v>839</v>
      </c>
    </row>
    <row r="513" spans="1:14" s="3" customFormat="1" ht="12" x14ac:dyDescent="0.2">
      <c r="A513" s="14" t="s">
        <v>640</v>
      </c>
      <c r="B513" s="451" t="s">
        <v>641</v>
      </c>
      <c r="C513" s="452"/>
      <c r="D513" s="452"/>
      <c r="E513" s="452"/>
      <c r="F513" s="452"/>
      <c r="G513" s="452"/>
      <c r="H513" s="453"/>
      <c r="I513" s="15" t="s">
        <v>19</v>
      </c>
      <c r="J513" s="14" t="s">
        <v>839</v>
      </c>
      <c r="K513" s="6" t="s">
        <v>839</v>
      </c>
      <c r="L513" s="6" t="s">
        <v>839</v>
      </c>
      <c r="M513" s="34" t="s">
        <v>839</v>
      </c>
      <c r="N513" s="64" t="s">
        <v>839</v>
      </c>
    </row>
    <row r="514" spans="1:14" s="3" customFormat="1" ht="12" x14ac:dyDescent="0.2">
      <c r="A514" s="14" t="s">
        <v>642</v>
      </c>
      <c r="B514" s="451" t="s">
        <v>643</v>
      </c>
      <c r="C514" s="452"/>
      <c r="D514" s="452"/>
      <c r="E514" s="452"/>
      <c r="F514" s="452"/>
      <c r="G514" s="452"/>
      <c r="H514" s="453"/>
      <c r="I514" s="15" t="s">
        <v>19</v>
      </c>
      <c r="J514" s="14" t="s">
        <v>839</v>
      </c>
      <c r="K514" s="6" t="s">
        <v>839</v>
      </c>
      <c r="L514" s="6" t="s">
        <v>839</v>
      </c>
      <c r="M514" s="34" t="s">
        <v>839</v>
      </c>
      <c r="N514" s="64" t="s">
        <v>839</v>
      </c>
    </row>
    <row r="515" spans="1:14" s="3" customFormat="1" ht="12" x14ac:dyDescent="0.2">
      <c r="A515" s="14" t="s">
        <v>644</v>
      </c>
      <c r="B515" s="451" t="s">
        <v>645</v>
      </c>
      <c r="C515" s="452"/>
      <c r="D515" s="452"/>
      <c r="E515" s="452"/>
      <c r="F515" s="452"/>
      <c r="G515" s="452"/>
      <c r="H515" s="453"/>
      <c r="I515" s="15" t="s">
        <v>19</v>
      </c>
      <c r="J515" s="14" t="s">
        <v>839</v>
      </c>
      <c r="K515" s="6" t="s">
        <v>839</v>
      </c>
      <c r="L515" s="6" t="s">
        <v>839</v>
      </c>
      <c r="M515" s="34" t="s">
        <v>839</v>
      </c>
      <c r="N515" s="64" t="s">
        <v>839</v>
      </c>
    </row>
    <row r="516" spans="1:14" s="3" customFormat="1" ht="12" x14ac:dyDescent="0.2">
      <c r="A516" s="14" t="s">
        <v>646</v>
      </c>
      <c r="B516" s="451" t="s">
        <v>647</v>
      </c>
      <c r="C516" s="452"/>
      <c r="D516" s="452"/>
      <c r="E516" s="452"/>
      <c r="F516" s="452"/>
      <c r="G516" s="452"/>
      <c r="H516" s="453"/>
      <c r="I516" s="15" t="s">
        <v>19</v>
      </c>
      <c r="J516" s="14" t="s">
        <v>839</v>
      </c>
      <c r="K516" s="6" t="s">
        <v>839</v>
      </c>
      <c r="L516" s="6" t="s">
        <v>839</v>
      </c>
      <c r="M516" s="34" t="s">
        <v>839</v>
      </c>
      <c r="N516" s="64" t="s">
        <v>839</v>
      </c>
    </row>
    <row r="517" spans="1:14" s="3" customFormat="1" ht="12" x14ac:dyDescent="0.2">
      <c r="A517" s="14" t="s">
        <v>648</v>
      </c>
      <c r="B517" s="451" t="s">
        <v>649</v>
      </c>
      <c r="C517" s="452"/>
      <c r="D517" s="452"/>
      <c r="E517" s="452"/>
      <c r="F517" s="452"/>
      <c r="G517" s="452"/>
      <c r="H517" s="453"/>
      <c r="I517" s="15" t="s">
        <v>19</v>
      </c>
      <c r="J517" s="14" t="s">
        <v>839</v>
      </c>
      <c r="K517" s="6" t="s">
        <v>839</v>
      </c>
      <c r="L517" s="6" t="s">
        <v>839</v>
      </c>
      <c r="M517" s="34" t="s">
        <v>839</v>
      </c>
      <c r="N517" s="64" t="s">
        <v>839</v>
      </c>
    </row>
    <row r="518" spans="1:14" s="3" customFormat="1" ht="12" x14ac:dyDescent="0.2">
      <c r="A518" s="14" t="s">
        <v>650</v>
      </c>
      <c r="B518" s="454" t="s">
        <v>651</v>
      </c>
      <c r="C518" s="455"/>
      <c r="D518" s="455"/>
      <c r="E518" s="455"/>
      <c r="F518" s="455"/>
      <c r="G518" s="455"/>
      <c r="H518" s="456"/>
      <c r="I518" s="15" t="s">
        <v>19</v>
      </c>
      <c r="J518" s="14" t="s">
        <v>839</v>
      </c>
      <c r="K518" s="6" t="s">
        <v>839</v>
      </c>
      <c r="L518" s="6" t="s">
        <v>839</v>
      </c>
      <c r="M518" s="34" t="s">
        <v>839</v>
      </c>
      <c r="N518" s="64" t="s">
        <v>839</v>
      </c>
    </row>
    <row r="519" spans="1:14" s="3" customFormat="1" ht="12" x14ac:dyDescent="0.2">
      <c r="A519" s="14" t="s">
        <v>652</v>
      </c>
      <c r="B519" s="454" t="s">
        <v>653</v>
      </c>
      <c r="C519" s="455"/>
      <c r="D519" s="455"/>
      <c r="E519" s="455"/>
      <c r="F519" s="455"/>
      <c r="G519" s="455"/>
      <c r="H519" s="456"/>
      <c r="I519" s="15" t="s">
        <v>19</v>
      </c>
      <c r="J519" s="14" t="s">
        <v>839</v>
      </c>
      <c r="K519" s="6" t="s">
        <v>839</v>
      </c>
      <c r="L519" s="6" t="s">
        <v>839</v>
      </c>
      <c r="M519" s="34" t="s">
        <v>839</v>
      </c>
      <c r="N519" s="64" t="s">
        <v>839</v>
      </c>
    </row>
    <row r="520" spans="1:14" s="3" customFormat="1" ht="12" x14ac:dyDescent="0.2">
      <c r="A520" s="14" t="s">
        <v>654</v>
      </c>
      <c r="B520" s="454" t="s">
        <v>110</v>
      </c>
      <c r="C520" s="455"/>
      <c r="D520" s="455"/>
      <c r="E520" s="455"/>
      <c r="F520" s="455"/>
      <c r="G520" s="455"/>
      <c r="H520" s="456"/>
      <c r="I520" s="15" t="s">
        <v>242</v>
      </c>
      <c r="J520" s="14" t="s">
        <v>839</v>
      </c>
      <c r="K520" s="6" t="s">
        <v>839</v>
      </c>
      <c r="L520" s="6" t="s">
        <v>839</v>
      </c>
      <c r="M520" s="34" t="s">
        <v>839</v>
      </c>
      <c r="N520" s="64" t="s">
        <v>839</v>
      </c>
    </row>
    <row r="521" spans="1:14" s="3" customFormat="1" ht="12" x14ac:dyDescent="0.2">
      <c r="A521" s="14" t="s">
        <v>655</v>
      </c>
      <c r="B521" s="454" t="s">
        <v>656</v>
      </c>
      <c r="C521" s="455"/>
      <c r="D521" s="455"/>
      <c r="E521" s="455"/>
      <c r="F521" s="455"/>
      <c r="G521" s="455"/>
      <c r="H521" s="456"/>
      <c r="I521" s="15" t="s">
        <v>19</v>
      </c>
      <c r="J521" s="14" t="s">
        <v>839</v>
      </c>
      <c r="K521" s="6" t="s">
        <v>839</v>
      </c>
      <c r="L521" s="6" t="s">
        <v>839</v>
      </c>
      <c r="M521" s="34" t="s">
        <v>839</v>
      </c>
      <c r="N521" s="64" t="s">
        <v>839</v>
      </c>
    </row>
    <row r="522" spans="1:14" s="3" customFormat="1" ht="12" x14ac:dyDescent="0.2">
      <c r="A522" s="14" t="s">
        <v>657</v>
      </c>
      <c r="B522" s="457" t="s">
        <v>658</v>
      </c>
      <c r="C522" s="458"/>
      <c r="D522" s="458"/>
      <c r="E522" s="458"/>
      <c r="F522" s="458"/>
      <c r="G522" s="458"/>
      <c r="H522" s="459"/>
      <c r="I522" s="15" t="s">
        <v>19</v>
      </c>
      <c r="J522" s="14" t="s">
        <v>839</v>
      </c>
      <c r="K522" s="6" t="s">
        <v>839</v>
      </c>
      <c r="L522" s="6" t="s">
        <v>839</v>
      </c>
      <c r="M522" s="34" t="s">
        <v>839</v>
      </c>
      <c r="N522" s="64" t="s">
        <v>839</v>
      </c>
    </row>
    <row r="523" spans="1:14" s="3" customFormat="1" ht="12" x14ac:dyDescent="0.2">
      <c r="A523" s="14" t="s">
        <v>659</v>
      </c>
      <c r="B523" s="454" t="s">
        <v>660</v>
      </c>
      <c r="C523" s="455"/>
      <c r="D523" s="455"/>
      <c r="E523" s="455"/>
      <c r="F523" s="455"/>
      <c r="G523" s="455"/>
      <c r="H523" s="456"/>
      <c r="I523" s="15" t="s">
        <v>19</v>
      </c>
      <c r="J523" s="14" t="s">
        <v>839</v>
      </c>
      <c r="K523" s="6" t="s">
        <v>839</v>
      </c>
      <c r="L523" s="6" t="s">
        <v>839</v>
      </c>
      <c r="M523" s="34" t="s">
        <v>839</v>
      </c>
      <c r="N523" s="64" t="s">
        <v>839</v>
      </c>
    </row>
    <row r="524" spans="1:14" s="3" customFormat="1" ht="12" x14ac:dyDescent="0.2">
      <c r="A524" s="14" t="s">
        <v>661</v>
      </c>
      <c r="B524" s="454" t="s">
        <v>662</v>
      </c>
      <c r="C524" s="455"/>
      <c r="D524" s="455"/>
      <c r="E524" s="455"/>
      <c r="F524" s="455"/>
      <c r="G524" s="455"/>
      <c r="H524" s="456"/>
      <c r="I524" s="15" t="s">
        <v>19</v>
      </c>
      <c r="J524" s="14" t="s">
        <v>839</v>
      </c>
      <c r="K524" s="6" t="s">
        <v>839</v>
      </c>
      <c r="L524" s="6" t="s">
        <v>839</v>
      </c>
      <c r="M524" s="34" t="s">
        <v>839</v>
      </c>
      <c r="N524" s="64" t="s">
        <v>839</v>
      </c>
    </row>
    <row r="525" spans="1:14" s="3" customFormat="1" ht="12" x14ac:dyDescent="0.2">
      <c r="A525" s="14" t="s">
        <v>663</v>
      </c>
      <c r="B525" s="451" t="s">
        <v>664</v>
      </c>
      <c r="C525" s="452"/>
      <c r="D525" s="452"/>
      <c r="E525" s="452"/>
      <c r="F525" s="452"/>
      <c r="G525" s="452"/>
      <c r="H525" s="453"/>
      <c r="I525" s="15" t="s">
        <v>19</v>
      </c>
      <c r="J525" s="14" t="s">
        <v>839</v>
      </c>
      <c r="K525" s="6" t="s">
        <v>839</v>
      </c>
      <c r="L525" s="6" t="s">
        <v>839</v>
      </c>
      <c r="M525" s="34" t="s">
        <v>839</v>
      </c>
      <c r="N525" s="64" t="s">
        <v>839</v>
      </c>
    </row>
    <row r="526" spans="1:14" s="3" customFormat="1" ht="12" x14ac:dyDescent="0.2">
      <c r="A526" s="14" t="s">
        <v>665</v>
      </c>
      <c r="B526" s="451" t="s">
        <v>666</v>
      </c>
      <c r="C526" s="452"/>
      <c r="D526" s="452"/>
      <c r="E526" s="452"/>
      <c r="F526" s="452"/>
      <c r="G526" s="452"/>
      <c r="H526" s="453"/>
      <c r="I526" s="15" t="s">
        <v>19</v>
      </c>
      <c r="J526" s="14" t="s">
        <v>839</v>
      </c>
      <c r="K526" s="6" t="s">
        <v>839</v>
      </c>
      <c r="L526" s="6" t="s">
        <v>839</v>
      </c>
      <c r="M526" s="34" t="s">
        <v>839</v>
      </c>
      <c r="N526" s="64" t="s">
        <v>839</v>
      </c>
    </row>
    <row r="527" spans="1:14" s="3" customFormat="1" ht="12" x14ac:dyDescent="0.2">
      <c r="A527" s="14" t="s">
        <v>667</v>
      </c>
      <c r="B527" s="451" t="s">
        <v>214</v>
      </c>
      <c r="C527" s="452"/>
      <c r="D527" s="452"/>
      <c r="E527" s="452"/>
      <c r="F527" s="452"/>
      <c r="G527" s="452"/>
      <c r="H527" s="453"/>
      <c r="I527" s="15" t="s">
        <v>19</v>
      </c>
      <c r="J527" s="14" t="s">
        <v>839</v>
      </c>
      <c r="K527" s="6" t="s">
        <v>839</v>
      </c>
      <c r="L527" s="6" t="s">
        <v>839</v>
      </c>
      <c r="M527" s="34" t="s">
        <v>839</v>
      </c>
      <c r="N527" s="64" t="s">
        <v>839</v>
      </c>
    </row>
    <row r="528" spans="1:14" s="3" customFormat="1" ht="12" x14ac:dyDescent="0.2">
      <c r="A528" s="14" t="s">
        <v>668</v>
      </c>
      <c r="B528" s="454" t="s">
        <v>669</v>
      </c>
      <c r="C528" s="455"/>
      <c r="D528" s="455"/>
      <c r="E528" s="455"/>
      <c r="F528" s="455"/>
      <c r="G528" s="455"/>
      <c r="H528" s="456"/>
      <c r="I528" s="15" t="s">
        <v>19</v>
      </c>
      <c r="J528" s="14" t="s">
        <v>839</v>
      </c>
      <c r="K528" s="6" t="s">
        <v>839</v>
      </c>
      <c r="L528" s="6" t="s">
        <v>839</v>
      </c>
      <c r="M528" s="34" t="s">
        <v>839</v>
      </c>
      <c r="N528" s="64" t="s">
        <v>839</v>
      </c>
    </row>
    <row r="529" spans="1:14" s="3" customFormat="1" ht="12" x14ac:dyDescent="0.2">
      <c r="A529" s="14" t="s">
        <v>670</v>
      </c>
      <c r="B529" s="454" t="s">
        <v>671</v>
      </c>
      <c r="C529" s="455"/>
      <c r="D529" s="455"/>
      <c r="E529" s="455"/>
      <c r="F529" s="455"/>
      <c r="G529" s="455"/>
      <c r="H529" s="456"/>
      <c r="I529" s="15" t="s">
        <v>19</v>
      </c>
      <c r="J529" s="14" t="s">
        <v>839</v>
      </c>
      <c r="K529" s="6" t="s">
        <v>839</v>
      </c>
      <c r="L529" s="6" t="s">
        <v>839</v>
      </c>
      <c r="M529" s="34" t="s">
        <v>839</v>
      </c>
      <c r="N529" s="64" t="s">
        <v>839</v>
      </c>
    </row>
    <row r="530" spans="1:14" s="3" customFormat="1" ht="12" x14ac:dyDescent="0.2">
      <c r="A530" s="14" t="s">
        <v>672</v>
      </c>
      <c r="B530" s="451" t="s">
        <v>673</v>
      </c>
      <c r="C530" s="452"/>
      <c r="D530" s="452"/>
      <c r="E530" s="452"/>
      <c r="F530" s="452"/>
      <c r="G530" s="452"/>
      <c r="H530" s="453"/>
      <c r="I530" s="15" t="s">
        <v>19</v>
      </c>
      <c r="J530" s="14" t="s">
        <v>839</v>
      </c>
      <c r="K530" s="6" t="s">
        <v>839</v>
      </c>
      <c r="L530" s="6" t="s">
        <v>839</v>
      </c>
      <c r="M530" s="34" t="s">
        <v>839</v>
      </c>
      <c r="N530" s="64" t="s">
        <v>839</v>
      </c>
    </row>
    <row r="531" spans="1:14" s="3" customFormat="1" ht="12" x14ac:dyDescent="0.2">
      <c r="A531" s="14" t="s">
        <v>674</v>
      </c>
      <c r="B531" s="451" t="s">
        <v>687</v>
      </c>
      <c r="C531" s="452"/>
      <c r="D531" s="452"/>
      <c r="E531" s="452"/>
      <c r="F531" s="452"/>
      <c r="G531" s="452"/>
      <c r="H531" s="453"/>
      <c r="I531" s="15" t="s">
        <v>19</v>
      </c>
      <c r="J531" s="14" t="s">
        <v>839</v>
      </c>
      <c r="K531" s="6" t="s">
        <v>839</v>
      </c>
      <c r="L531" s="6" t="s">
        <v>839</v>
      </c>
      <c r="M531" s="34" t="s">
        <v>839</v>
      </c>
      <c r="N531" s="64" t="s">
        <v>839</v>
      </c>
    </row>
    <row r="532" spans="1:14" s="3" customFormat="1" ht="12" x14ac:dyDescent="0.2">
      <c r="A532" s="14" t="s">
        <v>675</v>
      </c>
      <c r="B532" s="454" t="s">
        <v>676</v>
      </c>
      <c r="C532" s="455"/>
      <c r="D532" s="455"/>
      <c r="E532" s="455"/>
      <c r="F532" s="455"/>
      <c r="G532" s="455"/>
      <c r="H532" s="456"/>
      <c r="I532" s="15" t="s">
        <v>19</v>
      </c>
      <c r="J532" s="14" t="s">
        <v>839</v>
      </c>
      <c r="K532" s="6" t="s">
        <v>839</v>
      </c>
      <c r="L532" s="6" t="s">
        <v>839</v>
      </c>
      <c r="M532" s="34" t="s">
        <v>839</v>
      </c>
      <c r="N532" s="64" t="s">
        <v>839</v>
      </c>
    </row>
    <row r="533" spans="1:14" s="3" customFormat="1" ht="12" x14ac:dyDescent="0.2">
      <c r="A533" s="14" t="s">
        <v>677</v>
      </c>
      <c r="B533" s="454" t="s">
        <v>678</v>
      </c>
      <c r="C533" s="455"/>
      <c r="D533" s="455"/>
      <c r="E533" s="455"/>
      <c r="F533" s="455"/>
      <c r="G533" s="455"/>
      <c r="H533" s="456"/>
      <c r="I533" s="15" t="s">
        <v>19</v>
      </c>
      <c r="J533" s="14" t="s">
        <v>839</v>
      </c>
      <c r="K533" s="6" t="s">
        <v>839</v>
      </c>
      <c r="L533" s="6" t="s">
        <v>839</v>
      </c>
      <c r="M533" s="34" t="s">
        <v>839</v>
      </c>
      <c r="N533" s="64" t="s">
        <v>839</v>
      </c>
    </row>
    <row r="534" spans="1:14" s="3" customFormat="1" ht="12" x14ac:dyDescent="0.2">
      <c r="A534" s="14" t="s">
        <v>679</v>
      </c>
      <c r="B534" s="454" t="s">
        <v>680</v>
      </c>
      <c r="C534" s="455"/>
      <c r="D534" s="455"/>
      <c r="E534" s="455"/>
      <c r="F534" s="455"/>
      <c r="G534" s="455"/>
      <c r="H534" s="456"/>
      <c r="I534" s="15" t="s">
        <v>19</v>
      </c>
      <c r="J534" s="14" t="s">
        <v>839</v>
      </c>
      <c r="K534" s="6" t="s">
        <v>839</v>
      </c>
      <c r="L534" s="6" t="s">
        <v>839</v>
      </c>
      <c r="M534" s="34" t="s">
        <v>839</v>
      </c>
      <c r="N534" s="64" t="s">
        <v>839</v>
      </c>
    </row>
    <row r="535" spans="1:14" s="3" customFormat="1" ht="12" x14ac:dyDescent="0.2">
      <c r="A535" s="14" t="s">
        <v>681</v>
      </c>
      <c r="B535" s="457" t="s">
        <v>682</v>
      </c>
      <c r="C535" s="458"/>
      <c r="D535" s="458"/>
      <c r="E535" s="458"/>
      <c r="F535" s="458"/>
      <c r="G535" s="458"/>
      <c r="H535" s="459"/>
      <c r="I535" s="15" t="s">
        <v>19</v>
      </c>
      <c r="J535" s="14" t="s">
        <v>839</v>
      </c>
      <c r="K535" s="6" t="s">
        <v>839</v>
      </c>
      <c r="L535" s="6" t="s">
        <v>839</v>
      </c>
      <c r="M535" s="34" t="s">
        <v>839</v>
      </c>
      <c r="N535" s="64" t="s">
        <v>839</v>
      </c>
    </row>
    <row r="536" spans="1:14" s="3" customFormat="1" ht="12" x14ac:dyDescent="0.2">
      <c r="A536" s="14" t="s">
        <v>683</v>
      </c>
      <c r="B536" s="454" t="s">
        <v>684</v>
      </c>
      <c r="C536" s="455"/>
      <c r="D536" s="455"/>
      <c r="E536" s="455"/>
      <c r="F536" s="455"/>
      <c r="G536" s="455"/>
      <c r="H536" s="456"/>
      <c r="I536" s="15" t="s">
        <v>19</v>
      </c>
      <c r="J536" s="14" t="s">
        <v>839</v>
      </c>
      <c r="K536" s="6" t="s">
        <v>839</v>
      </c>
      <c r="L536" s="6" t="s">
        <v>839</v>
      </c>
      <c r="M536" s="34" t="s">
        <v>839</v>
      </c>
      <c r="N536" s="64" t="s">
        <v>839</v>
      </c>
    </row>
    <row r="537" spans="1:14" s="3" customFormat="1" ht="12" x14ac:dyDescent="0.2">
      <c r="A537" s="14" t="s">
        <v>685</v>
      </c>
      <c r="B537" s="451" t="s">
        <v>664</v>
      </c>
      <c r="C537" s="452"/>
      <c r="D537" s="452"/>
      <c r="E537" s="452"/>
      <c r="F537" s="452"/>
      <c r="G537" s="452"/>
      <c r="H537" s="453"/>
      <c r="I537" s="15" t="s">
        <v>19</v>
      </c>
      <c r="J537" s="14" t="s">
        <v>839</v>
      </c>
      <c r="K537" s="6" t="s">
        <v>839</v>
      </c>
      <c r="L537" s="6" t="s">
        <v>839</v>
      </c>
      <c r="M537" s="34" t="s">
        <v>839</v>
      </c>
      <c r="N537" s="64" t="s">
        <v>839</v>
      </c>
    </row>
    <row r="538" spans="1:14" s="3" customFormat="1" ht="12" x14ac:dyDescent="0.2">
      <c r="A538" s="14" t="s">
        <v>686</v>
      </c>
      <c r="B538" s="451" t="s">
        <v>666</v>
      </c>
      <c r="C538" s="452"/>
      <c r="D538" s="452"/>
      <c r="E538" s="452"/>
      <c r="F538" s="452"/>
      <c r="G538" s="452"/>
      <c r="H538" s="453"/>
      <c r="I538" s="15" t="s">
        <v>19</v>
      </c>
      <c r="J538" s="14" t="s">
        <v>839</v>
      </c>
      <c r="K538" s="6" t="s">
        <v>839</v>
      </c>
      <c r="L538" s="6" t="s">
        <v>839</v>
      </c>
      <c r="M538" s="34" t="s">
        <v>839</v>
      </c>
      <c r="N538" s="64" t="s">
        <v>839</v>
      </c>
    </row>
    <row r="539" spans="1:14" x14ac:dyDescent="0.25">
      <c r="A539" s="24"/>
      <c r="B539" s="24"/>
    </row>
    <row r="540" spans="1:14" s="2" customFormat="1" ht="11.25" x14ac:dyDescent="0.2">
      <c r="A540" s="2" t="s">
        <v>532</v>
      </c>
      <c r="F540" s="62"/>
    </row>
    <row r="541" spans="1:14" s="2" customFormat="1" ht="11.25" x14ac:dyDescent="0.2">
      <c r="A541" s="25" t="s">
        <v>533</v>
      </c>
      <c r="F541" s="62"/>
    </row>
    <row r="542" spans="1:14" s="2" customFormat="1" ht="11.25" x14ac:dyDescent="0.2">
      <c r="A542" s="25" t="s">
        <v>534</v>
      </c>
      <c r="F542" s="62"/>
    </row>
    <row r="543" spans="1:14" s="2" customFormat="1" ht="11.25" x14ac:dyDescent="0.2">
      <c r="A543" s="25" t="s">
        <v>535</v>
      </c>
      <c r="F543" s="62"/>
    </row>
    <row r="544" spans="1:14" s="2" customFormat="1" ht="11.25" x14ac:dyDescent="0.2">
      <c r="A544" s="25" t="s">
        <v>690</v>
      </c>
      <c r="F544" s="62"/>
    </row>
    <row r="545" spans="1:6" s="2" customFormat="1" ht="11.25" x14ac:dyDescent="0.2">
      <c r="A545" s="25" t="s">
        <v>688</v>
      </c>
      <c r="F545" s="62"/>
    </row>
    <row r="546" spans="1:6" s="2" customFormat="1" ht="11.25" x14ac:dyDescent="0.2">
      <c r="A546" s="25" t="s">
        <v>537</v>
      </c>
      <c r="F546" s="62"/>
    </row>
  </sheetData>
  <mergeCells count="534">
    <mergeCell ref="B28:H28"/>
    <mergeCell ref="B27:H27"/>
    <mergeCell ref="A26:N26"/>
    <mergeCell ref="B25:H25"/>
    <mergeCell ref="N23:N24"/>
    <mergeCell ref="L23:M23"/>
    <mergeCell ref="J23:K23"/>
    <mergeCell ref="I23:I24"/>
    <mergeCell ref="B23:H24"/>
    <mergeCell ref="A23:A24"/>
    <mergeCell ref="N288:N289"/>
    <mergeCell ref="A291:H291"/>
    <mergeCell ref="B364:H364"/>
    <mergeCell ref="B348:H348"/>
    <mergeCell ref="B349:H349"/>
    <mergeCell ref="B350:H350"/>
    <mergeCell ref="B351:H351"/>
    <mergeCell ref="B356:H356"/>
    <mergeCell ref="B357:H357"/>
    <mergeCell ref="B358:H358"/>
    <mergeCell ref="B359:H359"/>
    <mergeCell ref="B352:H352"/>
    <mergeCell ref="B353:H353"/>
    <mergeCell ref="B354:H354"/>
    <mergeCell ref="B355:H355"/>
    <mergeCell ref="B340:H340"/>
    <mergeCell ref="B341:H341"/>
    <mergeCell ref="B342:H342"/>
    <mergeCell ref="B343:H343"/>
    <mergeCell ref="B336:H336"/>
    <mergeCell ref="B337:H337"/>
    <mergeCell ref="B338:H338"/>
    <mergeCell ref="B339:H339"/>
    <mergeCell ref="B332:H332"/>
    <mergeCell ref="B366:H366"/>
    <mergeCell ref="B367:H367"/>
    <mergeCell ref="B360:H360"/>
    <mergeCell ref="B361:H361"/>
    <mergeCell ref="B362:H362"/>
    <mergeCell ref="B363:H363"/>
    <mergeCell ref="B365:H365"/>
    <mergeCell ref="B344:H344"/>
    <mergeCell ref="B345:H345"/>
    <mergeCell ref="B346:H346"/>
    <mergeCell ref="B347:H347"/>
    <mergeCell ref="B333:H333"/>
    <mergeCell ref="B334:H334"/>
    <mergeCell ref="B335:H335"/>
    <mergeCell ref="B328:H328"/>
    <mergeCell ref="B329:H329"/>
    <mergeCell ref="B330:H330"/>
    <mergeCell ref="B331:H331"/>
    <mergeCell ref="B324:H324"/>
    <mergeCell ref="B325:H325"/>
    <mergeCell ref="B326:H326"/>
    <mergeCell ref="B327:H327"/>
    <mergeCell ref="B320:H320"/>
    <mergeCell ref="B321:H321"/>
    <mergeCell ref="B322:H322"/>
    <mergeCell ref="B323:H323"/>
    <mergeCell ref="B316:H316"/>
    <mergeCell ref="B317:H317"/>
    <mergeCell ref="B318:H318"/>
    <mergeCell ref="B319:H319"/>
    <mergeCell ref="B312:H312"/>
    <mergeCell ref="B313:H313"/>
    <mergeCell ref="B314:H314"/>
    <mergeCell ref="B315:H315"/>
    <mergeCell ref="B308:H308"/>
    <mergeCell ref="B309:H309"/>
    <mergeCell ref="A237:N237"/>
    <mergeCell ref="B310:H310"/>
    <mergeCell ref="A287:N287"/>
    <mergeCell ref="A288:A289"/>
    <mergeCell ref="B288:H289"/>
    <mergeCell ref="I288:I289"/>
    <mergeCell ref="J288:K288"/>
    <mergeCell ref="L288:M288"/>
    <mergeCell ref="B304:H304"/>
    <mergeCell ref="B305:H305"/>
    <mergeCell ref="B306:H306"/>
    <mergeCell ref="B307:H307"/>
    <mergeCell ref="B300:H300"/>
    <mergeCell ref="B301:H301"/>
    <mergeCell ref="B302:H302"/>
    <mergeCell ref="B303:H303"/>
    <mergeCell ref="B296:H296"/>
    <mergeCell ref="B297:H297"/>
    <mergeCell ref="B298:H298"/>
    <mergeCell ref="B299:H299"/>
    <mergeCell ref="B292:H292"/>
    <mergeCell ref="B293:H293"/>
    <mergeCell ref="B294:H294"/>
    <mergeCell ref="B295:H295"/>
    <mergeCell ref="B283:H283"/>
    <mergeCell ref="B290:H290"/>
    <mergeCell ref="B284:H284"/>
    <mergeCell ref="B285:H285"/>
    <mergeCell ref="B286:H286"/>
    <mergeCell ref="B279:H279"/>
    <mergeCell ref="B280:H280"/>
    <mergeCell ref="B281:H281"/>
    <mergeCell ref="B282:H282"/>
    <mergeCell ref="B276:H276"/>
    <mergeCell ref="B277:H277"/>
    <mergeCell ref="B278:H278"/>
    <mergeCell ref="B271:H271"/>
    <mergeCell ref="B272:H272"/>
    <mergeCell ref="B273:H273"/>
    <mergeCell ref="B274:H274"/>
    <mergeCell ref="B269:H269"/>
    <mergeCell ref="B270:H270"/>
    <mergeCell ref="B265:H265"/>
    <mergeCell ref="B266:H266"/>
    <mergeCell ref="B259:H259"/>
    <mergeCell ref="B260:H260"/>
    <mergeCell ref="B261:H261"/>
    <mergeCell ref="B262:H262"/>
    <mergeCell ref="B238:H238"/>
    <mergeCell ref="B239:H239"/>
    <mergeCell ref="B275:H275"/>
    <mergeCell ref="B311:H311"/>
    <mergeCell ref="B240:H240"/>
    <mergeCell ref="B241:H241"/>
    <mergeCell ref="B242:H242"/>
    <mergeCell ref="B243:H243"/>
    <mergeCell ref="B244:H244"/>
    <mergeCell ref="B245:H245"/>
    <mergeCell ref="B246:H246"/>
    <mergeCell ref="B255:H255"/>
    <mergeCell ref="B256:H256"/>
    <mergeCell ref="B257:H257"/>
    <mergeCell ref="B258:H258"/>
    <mergeCell ref="B251:H251"/>
    <mergeCell ref="B252:H252"/>
    <mergeCell ref="B253:H253"/>
    <mergeCell ref="B254:H254"/>
    <mergeCell ref="B247:H247"/>
    <mergeCell ref="B248:H248"/>
    <mergeCell ref="B249:H249"/>
    <mergeCell ref="B250:H250"/>
    <mergeCell ref="B267:H267"/>
    <mergeCell ref="B268:H268"/>
    <mergeCell ref="B263:H263"/>
    <mergeCell ref="B264:H264"/>
    <mergeCell ref="B233:H233"/>
    <mergeCell ref="B234:H234"/>
    <mergeCell ref="B235:H235"/>
    <mergeCell ref="B236:H236"/>
    <mergeCell ref="B229:H229"/>
    <mergeCell ref="B230:H230"/>
    <mergeCell ref="B231:H231"/>
    <mergeCell ref="B232:H232"/>
    <mergeCell ref="B225:H225"/>
    <mergeCell ref="B226:H226"/>
    <mergeCell ref="B227:H227"/>
    <mergeCell ref="B228:H228"/>
    <mergeCell ref="B221:H221"/>
    <mergeCell ref="B222:H222"/>
    <mergeCell ref="B223:H223"/>
    <mergeCell ref="B224:H224"/>
    <mergeCell ref="B217:H217"/>
    <mergeCell ref="B218:H218"/>
    <mergeCell ref="B219:H219"/>
    <mergeCell ref="B220:H220"/>
    <mergeCell ref="B213:H213"/>
    <mergeCell ref="B214:H214"/>
    <mergeCell ref="B215:H215"/>
    <mergeCell ref="B216:H216"/>
    <mergeCell ref="B209:H209"/>
    <mergeCell ref="B210:H210"/>
    <mergeCell ref="B211:H211"/>
    <mergeCell ref="B212:H212"/>
    <mergeCell ref="B205:H205"/>
    <mergeCell ref="B206:H206"/>
    <mergeCell ref="B207:H207"/>
    <mergeCell ref="B208:H208"/>
    <mergeCell ref="B201:H201"/>
    <mergeCell ref="B202:H202"/>
    <mergeCell ref="B203:H203"/>
    <mergeCell ref="B204:H204"/>
    <mergeCell ref="B197:H197"/>
    <mergeCell ref="B198:H198"/>
    <mergeCell ref="B199:H199"/>
    <mergeCell ref="B200:H200"/>
    <mergeCell ref="B193:H193"/>
    <mergeCell ref="B194:H194"/>
    <mergeCell ref="B195:H195"/>
    <mergeCell ref="B196:H196"/>
    <mergeCell ref="B189:H189"/>
    <mergeCell ref="B190:H190"/>
    <mergeCell ref="B191:H191"/>
    <mergeCell ref="B192:H192"/>
    <mergeCell ref="B185:H185"/>
    <mergeCell ref="B186:H186"/>
    <mergeCell ref="B187:H187"/>
    <mergeCell ref="B188:H188"/>
    <mergeCell ref="B181:H181"/>
    <mergeCell ref="B182:H182"/>
    <mergeCell ref="B183:H183"/>
    <mergeCell ref="B184:H184"/>
    <mergeCell ref="B177:H177"/>
    <mergeCell ref="B178:H178"/>
    <mergeCell ref="B179:H179"/>
    <mergeCell ref="B180:H180"/>
    <mergeCell ref="B173:H173"/>
    <mergeCell ref="B174:H174"/>
    <mergeCell ref="B175:H175"/>
    <mergeCell ref="B176:H176"/>
    <mergeCell ref="B169:H169"/>
    <mergeCell ref="B170:H170"/>
    <mergeCell ref="B171:H171"/>
    <mergeCell ref="B172:H172"/>
    <mergeCell ref="B165:H165"/>
    <mergeCell ref="B166:H166"/>
    <mergeCell ref="B167:H167"/>
    <mergeCell ref="B168:H168"/>
    <mergeCell ref="B161:H161"/>
    <mergeCell ref="B162:H162"/>
    <mergeCell ref="B163:H163"/>
    <mergeCell ref="B164:H164"/>
    <mergeCell ref="B158:H158"/>
    <mergeCell ref="B159:H159"/>
    <mergeCell ref="B160:H160"/>
    <mergeCell ref="B154:H154"/>
    <mergeCell ref="B155:H155"/>
    <mergeCell ref="B156:H156"/>
    <mergeCell ref="B157:H157"/>
    <mergeCell ref="B150:H150"/>
    <mergeCell ref="B151:H151"/>
    <mergeCell ref="B152:H152"/>
    <mergeCell ref="B153:H153"/>
    <mergeCell ref="B146:H146"/>
    <mergeCell ref="B147:H147"/>
    <mergeCell ref="B148:H148"/>
    <mergeCell ref="B149:H149"/>
    <mergeCell ref="B142:H142"/>
    <mergeCell ref="B143:H143"/>
    <mergeCell ref="B144:H144"/>
    <mergeCell ref="B145:H145"/>
    <mergeCell ref="B138:H138"/>
    <mergeCell ref="B139:H139"/>
    <mergeCell ref="B140:H140"/>
    <mergeCell ref="B141:H141"/>
    <mergeCell ref="B134:H134"/>
    <mergeCell ref="B135:H135"/>
    <mergeCell ref="B136:H136"/>
    <mergeCell ref="B137:H137"/>
    <mergeCell ref="B130:H130"/>
    <mergeCell ref="B131:H131"/>
    <mergeCell ref="B132:H132"/>
    <mergeCell ref="B133:H133"/>
    <mergeCell ref="B126:H126"/>
    <mergeCell ref="B127:H127"/>
    <mergeCell ref="B128:H128"/>
    <mergeCell ref="B129:H129"/>
    <mergeCell ref="B122:H122"/>
    <mergeCell ref="B123:H123"/>
    <mergeCell ref="B124:H124"/>
    <mergeCell ref="B125:H125"/>
    <mergeCell ref="B118:H118"/>
    <mergeCell ref="B119:H119"/>
    <mergeCell ref="B120:H120"/>
    <mergeCell ref="B121:H121"/>
    <mergeCell ref="B114:H114"/>
    <mergeCell ref="B115:H115"/>
    <mergeCell ref="B116:H116"/>
    <mergeCell ref="B117:H117"/>
    <mergeCell ref="B110:H110"/>
    <mergeCell ref="B111:H111"/>
    <mergeCell ref="B112:H112"/>
    <mergeCell ref="B113:H113"/>
    <mergeCell ref="B106:H106"/>
    <mergeCell ref="B107:H107"/>
    <mergeCell ref="B108:H108"/>
    <mergeCell ref="B109:H109"/>
    <mergeCell ref="B102:H102"/>
    <mergeCell ref="B103:H103"/>
    <mergeCell ref="B104:H104"/>
    <mergeCell ref="B105:H105"/>
    <mergeCell ref="B98:H98"/>
    <mergeCell ref="B99:H99"/>
    <mergeCell ref="B100:H100"/>
    <mergeCell ref="B101:H101"/>
    <mergeCell ref="B94:H94"/>
    <mergeCell ref="B95:H95"/>
    <mergeCell ref="B96:H96"/>
    <mergeCell ref="B97:H97"/>
    <mergeCell ref="B90:H90"/>
    <mergeCell ref="B91:H91"/>
    <mergeCell ref="B92:H92"/>
    <mergeCell ref="B93:H93"/>
    <mergeCell ref="B86:H86"/>
    <mergeCell ref="B87:H87"/>
    <mergeCell ref="B88:H88"/>
    <mergeCell ref="B89:H89"/>
    <mergeCell ref="B82:H82"/>
    <mergeCell ref="B83:H83"/>
    <mergeCell ref="B84:H84"/>
    <mergeCell ref="B85:H85"/>
    <mergeCell ref="B78:H78"/>
    <mergeCell ref="B79:H79"/>
    <mergeCell ref="B80:H80"/>
    <mergeCell ref="B81:H81"/>
    <mergeCell ref="B74:H74"/>
    <mergeCell ref="B75:H75"/>
    <mergeCell ref="B76:H76"/>
    <mergeCell ref="B77:H77"/>
    <mergeCell ref="B70:H70"/>
    <mergeCell ref="B71:H71"/>
    <mergeCell ref="B72:H72"/>
    <mergeCell ref="B73:H73"/>
    <mergeCell ref="B68:H68"/>
    <mergeCell ref="B69:H69"/>
    <mergeCell ref="B62:H62"/>
    <mergeCell ref="B63:H63"/>
    <mergeCell ref="B64:H64"/>
    <mergeCell ref="B65:H65"/>
    <mergeCell ref="B58:H58"/>
    <mergeCell ref="B59:H59"/>
    <mergeCell ref="B60:H60"/>
    <mergeCell ref="B61:H61"/>
    <mergeCell ref="B51:H51"/>
    <mergeCell ref="B52:H52"/>
    <mergeCell ref="B53:H53"/>
    <mergeCell ref="B46:H46"/>
    <mergeCell ref="B47:H47"/>
    <mergeCell ref="B48:H48"/>
    <mergeCell ref="B49:H49"/>
    <mergeCell ref="B66:H66"/>
    <mergeCell ref="B67:H67"/>
    <mergeCell ref="M2:N2"/>
    <mergeCell ref="A10:N10"/>
    <mergeCell ref="E15:H15"/>
    <mergeCell ref="D13:K13"/>
    <mergeCell ref="A20:N20"/>
    <mergeCell ref="A22:N22"/>
    <mergeCell ref="M4:N4"/>
    <mergeCell ref="M5:N5"/>
    <mergeCell ref="D12:N12"/>
    <mergeCell ref="A19:N19"/>
    <mergeCell ref="B368:H368"/>
    <mergeCell ref="B369:H369"/>
    <mergeCell ref="B29:H29"/>
    <mergeCell ref="B30:H30"/>
    <mergeCell ref="B31:H31"/>
    <mergeCell ref="B32:H32"/>
    <mergeCell ref="B34:H34"/>
    <mergeCell ref="B35:H35"/>
    <mergeCell ref="B36:H36"/>
    <mergeCell ref="B37:H37"/>
    <mergeCell ref="B42:H42"/>
    <mergeCell ref="B43:H43"/>
    <mergeCell ref="B44:H44"/>
    <mergeCell ref="B45:H45"/>
    <mergeCell ref="B38:H38"/>
    <mergeCell ref="B39:H39"/>
    <mergeCell ref="B40:H40"/>
    <mergeCell ref="B41:H41"/>
    <mergeCell ref="B33:H33"/>
    <mergeCell ref="B54:H54"/>
    <mergeCell ref="B55:H55"/>
    <mergeCell ref="B56:H56"/>
    <mergeCell ref="B57:H57"/>
    <mergeCell ref="B50:H50"/>
    <mergeCell ref="B370:H370"/>
    <mergeCell ref="B371:H371"/>
    <mergeCell ref="B372:H372"/>
    <mergeCell ref="B373:H373"/>
    <mergeCell ref="B374:H374"/>
    <mergeCell ref="B375:H375"/>
    <mergeCell ref="B376:H376"/>
    <mergeCell ref="B377:H377"/>
    <mergeCell ref="B378:H378"/>
    <mergeCell ref="B379:H379"/>
    <mergeCell ref="B380:H380"/>
    <mergeCell ref="B381:H381"/>
    <mergeCell ref="B383:H383"/>
    <mergeCell ref="B384:H384"/>
    <mergeCell ref="B385:H385"/>
    <mergeCell ref="B469:H469"/>
    <mergeCell ref="A466:N466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397:H397"/>
    <mergeCell ref="B398:H398"/>
    <mergeCell ref="B399:H399"/>
    <mergeCell ref="B400:H400"/>
    <mergeCell ref="B401:H401"/>
    <mergeCell ref="B423:H423"/>
    <mergeCell ref="B403:H403"/>
    <mergeCell ref="B404:H404"/>
    <mergeCell ref="B405:H405"/>
    <mergeCell ref="B406:H406"/>
    <mergeCell ref="B407:H407"/>
    <mergeCell ref="B408:H408"/>
    <mergeCell ref="B421:H421"/>
    <mergeCell ref="B422:H422"/>
    <mergeCell ref="B538:H538"/>
    <mergeCell ref="B435:H435"/>
    <mergeCell ref="B436:H436"/>
    <mergeCell ref="B437:H437"/>
    <mergeCell ref="B438:H438"/>
    <mergeCell ref="B429:H429"/>
    <mergeCell ref="B430:H430"/>
    <mergeCell ref="B431:H431"/>
    <mergeCell ref="B439:H439"/>
    <mergeCell ref="B440:H440"/>
    <mergeCell ref="B432:H432"/>
    <mergeCell ref="B433:H433"/>
    <mergeCell ref="B434:H434"/>
    <mergeCell ref="B445:H445"/>
    <mergeCell ref="B446:H446"/>
    <mergeCell ref="B447:H447"/>
    <mergeCell ref="B448:H448"/>
    <mergeCell ref="B449:H449"/>
    <mergeCell ref="B468:H468"/>
    <mergeCell ref="B460:H460"/>
    <mergeCell ref="B461:H461"/>
    <mergeCell ref="B462:H462"/>
    <mergeCell ref="B454:H454"/>
    <mergeCell ref="B450:H450"/>
    <mergeCell ref="A382:N382"/>
    <mergeCell ref="B416:H416"/>
    <mergeCell ref="B417:H417"/>
    <mergeCell ref="B418:H418"/>
    <mergeCell ref="B419:H419"/>
    <mergeCell ref="B420:H420"/>
    <mergeCell ref="B409:H409"/>
    <mergeCell ref="B410:H410"/>
    <mergeCell ref="B411:H411"/>
    <mergeCell ref="B412:H412"/>
    <mergeCell ref="B415:H415"/>
    <mergeCell ref="B402:H402"/>
    <mergeCell ref="B413:H413"/>
    <mergeCell ref="B414:H414"/>
    <mergeCell ref="B424:H424"/>
    <mergeCell ref="B425:H425"/>
    <mergeCell ref="B426:H426"/>
    <mergeCell ref="B427:H427"/>
    <mergeCell ref="B428:H428"/>
    <mergeCell ref="B441:H441"/>
    <mergeCell ref="B442:H442"/>
    <mergeCell ref="B443:H443"/>
    <mergeCell ref="B444:H444"/>
    <mergeCell ref="B451:H451"/>
    <mergeCell ref="B452:H452"/>
    <mergeCell ref="B453:H453"/>
    <mergeCell ref="B463:H463"/>
    <mergeCell ref="B464:H464"/>
    <mergeCell ref="B455:H455"/>
    <mergeCell ref="B456:H456"/>
    <mergeCell ref="B457:H457"/>
    <mergeCell ref="B458:H458"/>
    <mergeCell ref="B459:H459"/>
    <mergeCell ref="B472:H472"/>
    <mergeCell ref="B470:H470"/>
    <mergeCell ref="B471:H471"/>
    <mergeCell ref="B465:H465"/>
    <mergeCell ref="B467:H467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16:H516"/>
    <mergeCell ref="B517:H517"/>
    <mergeCell ref="B525:H525"/>
    <mergeCell ref="B526:H526"/>
    <mergeCell ref="B519:H519"/>
    <mergeCell ref="B520:H520"/>
    <mergeCell ref="B521:H521"/>
    <mergeCell ref="B532:H532"/>
    <mergeCell ref="B504:H504"/>
    <mergeCell ref="B505:H505"/>
    <mergeCell ref="B506:H506"/>
    <mergeCell ref="B507:H507"/>
    <mergeCell ref="B508:H508"/>
    <mergeCell ref="B509:H509"/>
    <mergeCell ref="B518:H518"/>
    <mergeCell ref="B524:H524"/>
    <mergeCell ref="B522:H522"/>
    <mergeCell ref="B510:H510"/>
    <mergeCell ref="B511:H511"/>
    <mergeCell ref="B512:H512"/>
    <mergeCell ref="B513:H513"/>
    <mergeCell ref="B514:H514"/>
    <mergeCell ref="B515:H515"/>
    <mergeCell ref="B523:H523"/>
    <mergeCell ref="B537:H537"/>
    <mergeCell ref="B533:H533"/>
    <mergeCell ref="B534:H534"/>
    <mergeCell ref="B535:H535"/>
    <mergeCell ref="B536:H536"/>
    <mergeCell ref="B527:H527"/>
    <mergeCell ref="B528:H528"/>
    <mergeCell ref="B529:H529"/>
    <mergeCell ref="B530:H530"/>
    <mergeCell ref="B531:H531"/>
  </mergeCells>
  <phoneticPr fontId="17" type="noConversion"/>
  <pageMargins left="0.59055118110236227" right="0.39370078740157483" top="0.59055118110236227" bottom="0.39370078740157483" header="0.19685039370078741" footer="0.19685039370078741"/>
  <pageSetup paperSize="8" scale="80" fitToHeight="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Ф10</vt:lpstr>
      <vt:lpstr>Ф11</vt:lpstr>
      <vt:lpstr>Ф12</vt:lpstr>
      <vt:lpstr>Ф13</vt:lpstr>
      <vt:lpstr>Ф14</vt:lpstr>
      <vt:lpstr>Ф15</vt:lpstr>
      <vt:lpstr>Ф16</vt:lpstr>
      <vt:lpstr>Ф17</vt:lpstr>
      <vt:lpstr>Ф20</vt:lpstr>
      <vt:lpstr>Ф20 (фин. план)</vt:lpstr>
      <vt:lpstr>Ф10!Область_печати</vt:lpstr>
      <vt:lpstr>Ф11!Область_печати</vt:lpstr>
      <vt:lpstr>Ф12!Область_печати</vt:lpstr>
      <vt:lpstr>Ф13!Область_печати</vt:lpstr>
      <vt:lpstr>Ф15!Область_печати</vt:lpstr>
      <vt:lpstr>Ф16!Область_печати</vt:lpstr>
      <vt:lpstr>Ф17!Область_печати</vt:lpstr>
      <vt:lpstr>Ф20!Область_печати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Professional</cp:lastModifiedBy>
  <cp:lastPrinted>2024-04-24T11:49:07Z</cp:lastPrinted>
  <dcterms:created xsi:type="dcterms:W3CDTF">2011-01-11T10:25:48Z</dcterms:created>
  <dcterms:modified xsi:type="dcterms:W3CDTF">2024-04-24T11:53:21Z</dcterms:modified>
</cp:coreProperties>
</file>